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 codeName="{8C4F1C90-05EB-6A55-5F09-09C24B55AC0B}"/>
  <workbookPr codeName="ThisWorkbook"/>
  <workbookProtection workbookAlgorithmName="SHA-512" workbookHashValue="aDS3/Y0vkfxcP5W5oAl+DaTpOlSDXgz+cY7VRe/S9UiL3UC6iTaoybNr9s+XocDV/e/Eumy2waiLPoRvqGb7wg==" workbookSaltValue="25pi566i9DhqfMl9ToqR5w==" workbookSpinCount="100000" lockStructure="1"/>
  <bookViews>
    <workbookView xWindow="20370" yWindow="-120" windowWidth="19440" windowHeight="11160" activeTab="1"/>
  </bookViews>
  <sheets>
    <sheet name="Introduction" sheetId="12" r:id="rId1"/>
    <sheet name="Benchmarking" sheetId="2" r:id="rId2"/>
    <sheet name="2021-22 Data" sheetId="14" state="hidden" r:id="rId3"/>
    <sheet name="PFI Adjustments" sheetId="16" state="hidden" r:id="rId4"/>
  </sheets>
  <externalReferences>
    <externalReference r:id="rId5"/>
    <externalReference r:id="rId6"/>
  </externalReferences>
  <definedNames>
    <definedName name="_xlnm._FilterDatabase" localSheetId="2" hidden="1">'2021-22 Data'!$A$2:$BY$275</definedName>
    <definedName name="dfenums" localSheetId="3">'[1]20xx-xx Data'!$A$3:$A$24</definedName>
    <definedName name="dfenums">'2021-22 Data'!$A$3:$A$266</definedName>
    <definedName name="_xlnm.Print_Area" localSheetId="1">Benchmarking!$A$1:$O$77</definedName>
    <definedName name="schools" localSheetId="3">'[1]20xx-xx Data'!$B$3:$B$24</definedName>
    <definedName name="schools">'[2]2019-20 Data'!$B$3:$B$24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4" l="1"/>
  <c r="B12" i="2"/>
  <c r="D69" i="2"/>
  <c r="M73" i="2" l="1"/>
  <c r="M71" i="2"/>
  <c r="M72" i="2"/>
  <c r="M44" i="2"/>
  <c r="D1" i="14" l="1"/>
  <c r="I4" i="14" l="1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I98" i="14"/>
  <c r="I99" i="14"/>
  <c r="I100" i="14"/>
  <c r="I101" i="14"/>
  <c r="I102" i="14"/>
  <c r="I103" i="14"/>
  <c r="I104" i="14"/>
  <c r="I105" i="14"/>
  <c r="I106" i="14"/>
  <c r="I107" i="14"/>
  <c r="I108" i="14"/>
  <c r="I109" i="14"/>
  <c r="I110" i="14"/>
  <c r="I111" i="14"/>
  <c r="I112" i="14"/>
  <c r="I113" i="14"/>
  <c r="I114" i="14"/>
  <c r="I115" i="14"/>
  <c r="I116" i="14"/>
  <c r="I117" i="14"/>
  <c r="I118" i="14"/>
  <c r="I119" i="14"/>
  <c r="I120" i="14"/>
  <c r="I121" i="14"/>
  <c r="I122" i="14"/>
  <c r="I123" i="14"/>
  <c r="I124" i="14"/>
  <c r="I125" i="14"/>
  <c r="I126" i="14"/>
  <c r="I127" i="14"/>
  <c r="I128" i="14"/>
  <c r="I129" i="14"/>
  <c r="I130" i="14"/>
  <c r="I131" i="14"/>
  <c r="I132" i="14"/>
  <c r="I133" i="14"/>
  <c r="I134" i="14"/>
  <c r="I135" i="14"/>
  <c r="I136" i="14"/>
  <c r="I137" i="14"/>
  <c r="I138" i="14"/>
  <c r="I139" i="14"/>
  <c r="I140" i="14"/>
  <c r="I141" i="14"/>
  <c r="I142" i="14"/>
  <c r="I143" i="14"/>
  <c r="I144" i="14"/>
  <c r="I145" i="14"/>
  <c r="I146" i="14"/>
  <c r="I147" i="14"/>
  <c r="I148" i="14"/>
  <c r="I149" i="14"/>
  <c r="I150" i="14"/>
  <c r="I151" i="14"/>
  <c r="I152" i="14"/>
  <c r="I153" i="14"/>
  <c r="I154" i="14"/>
  <c r="I155" i="14"/>
  <c r="I156" i="14"/>
  <c r="I157" i="14"/>
  <c r="I158" i="14"/>
  <c r="I159" i="14"/>
  <c r="I160" i="14"/>
  <c r="I161" i="14"/>
  <c r="I162" i="14"/>
  <c r="I163" i="14"/>
  <c r="I164" i="14"/>
  <c r="I165" i="14"/>
  <c r="I166" i="14"/>
  <c r="I167" i="14"/>
  <c r="I168" i="14"/>
  <c r="I169" i="14"/>
  <c r="I170" i="14"/>
  <c r="I171" i="14"/>
  <c r="I172" i="14"/>
  <c r="I173" i="14"/>
  <c r="I174" i="14"/>
  <c r="I175" i="14"/>
  <c r="I176" i="14"/>
  <c r="I177" i="14"/>
  <c r="I178" i="14"/>
  <c r="I179" i="14"/>
  <c r="I180" i="14"/>
  <c r="I181" i="14"/>
  <c r="I182" i="14"/>
  <c r="I183" i="14"/>
  <c r="I184" i="14"/>
  <c r="I185" i="14"/>
  <c r="I186" i="14"/>
  <c r="I187" i="14"/>
  <c r="I188" i="14"/>
  <c r="I189" i="14"/>
  <c r="I190" i="14"/>
  <c r="I191" i="14"/>
  <c r="I192" i="14"/>
  <c r="I193" i="14"/>
  <c r="I194" i="14"/>
  <c r="I195" i="14"/>
  <c r="I196" i="14"/>
  <c r="I197" i="14"/>
  <c r="I198" i="14"/>
  <c r="I199" i="14"/>
  <c r="I200" i="14"/>
  <c r="I201" i="14"/>
  <c r="I202" i="14"/>
  <c r="I203" i="14"/>
  <c r="I204" i="14"/>
  <c r="I205" i="14"/>
  <c r="I206" i="14"/>
  <c r="I207" i="14"/>
  <c r="I208" i="14"/>
  <c r="I209" i="14"/>
  <c r="I210" i="14"/>
  <c r="I211" i="14"/>
  <c r="I212" i="14"/>
  <c r="I213" i="14"/>
  <c r="I214" i="14"/>
  <c r="I215" i="14"/>
  <c r="I216" i="14"/>
  <c r="I217" i="14"/>
  <c r="I218" i="14"/>
  <c r="I219" i="14"/>
  <c r="I220" i="14"/>
  <c r="I221" i="14"/>
  <c r="I222" i="14"/>
  <c r="I223" i="14"/>
  <c r="I224" i="14"/>
  <c r="I225" i="14"/>
  <c r="I226" i="14"/>
  <c r="I227" i="14"/>
  <c r="I228" i="14"/>
  <c r="I229" i="14"/>
  <c r="I230" i="14"/>
  <c r="I231" i="14"/>
  <c r="I232" i="14"/>
  <c r="I233" i="14"/>
  <c r="I234" i="14"/>
  <c r="I235" i="14"/>
  <c r="I236" i="14"/>
  <c r="I237" i="14"/>
  <c r="I238" i="14"/>
  <c r="I239" i="14"/>
  <c r="I240" i="14"/>
  <c r="I241" i="14"/>
  <c r="I242" i="14"/>
  <c r="I243" i="14"/>
  <c r="I244" i="14"/>
  <c r="I245" i="14"/>
  <c r="I246" i="14"/>
  <c r="I247" i="14"/>
  <c r="I248" i="14"/>
  <c r="I249" i="14"/>
  <c r="I250" i="14"/>
  <c r="I251" i="14"/>
  <c r="I252" i="14"/>
  <c r="I253" i="14"/>
  <c r="I254" i="14"/>
  <c r="I255" i="14"/>
  <c r="I256" i="14"/>
  <c r="I257" i="14"/>
  <c r="I258" i="14"/>
  <c r="I259" i="14"/>
  <c r="I260" i="14"/>
  <c r="I261" i="14"/>
  <c r="I262" i="14"/>
  <c r="I263" i="14"/>
  <c r="I264" i="14"/>
  <c r="I265" i="14"/>
  <c r="I266" i="14"/>
  <c r="I3" i="14"/>
  <c r="BV1" i="14" l="1"/>
  <c r="BR1" i="14"/>
  <c r="C5" i="16" l="1"/>
  <c r="C2" i="16"/>
  <c r="N1" i="14"/>
  <c r="L6" i="16" l="1"/>
  <c r="L8" i="16" s="1"/>
  <c r="AO275" i="14" s="1"/>
  <c r="K6" i="16"/>
  <c r="K8" i="16" s="1"/>
  <c r="AL275" i="14" s="1"/>
  <c r="J6" i="16"/>
  <c r="J8" i="16" s="1"/>
  <c r="AK275" i="14" s="1"/>
  <c r="I6" i="16"/>
  <c r="I8" i="16" s="1"/>
  <c r="AJ275" i="14" s="1"/>
  <c r="H6" i="16"/>
  <c r="H8" i="16" s="1"/>
  <c r="AC275" i="14" s="1"/>
  <c r="G6" i="16"/>
  <c r="G8" i="16" s="1"/>
  <c r="AB275" i="14" s="1"/>
  <c r="F6" i="16"/>
  <c r="F8" i="16" s="1"/>
  <c r="AA275" i="14" s="1"/>
  <c r="E6" i="16"/>
  <c r="E8" i="16" s="1"/>
  <c r="Z275" i="14" s="1"/>
  <c r="D6" i="16"/>
  <c r="D8" i="16" s="1"/>
  <c r="Y275" i="14" s="1"/>
  <c r="B3" i="12" l="1"/>
  <c r="AY1" i="14" l="1"/>
  <c r="E7" i="12" l="1"/>
  <c r="E3" i="12" l="1"/>
  <c r="L24" i="14" l="1"/>
  <c r="L28" i="14"/>
  <c r="L36" i="14"/>
  <c r="L40" i="14"/>
  <c r="L43" i="14"/>
  <c r="L46" i="14"/>
  <c r="L50" i="14"/>
  <c r="L53" i="14"/>
  <c r="L60" i="14"/>
  <c r="L70" i="14"/>
  <c r="L74" i="14"/>
  <c r="L81" i="14"/>
  <c r="L89" i="14"/>
  <c r="L93" i="14"/>
  <c r="L97" i="14"/>
  <c r="L104" i="14"/>
  <c r="L107" i="14"/>
  <c r="L116" i="14"/>
  <c r="L119" i="14"/>
  <c r="L123" i="14"/>
  <c r="L127" i="14"/>
  <c r="L131" i="14"/>
  <c r="L135" i="14"/>
  <c r="L142" i="14"/>
  <c r="L146" i="14"/>
  <c r="L150" i="14"/>
  <c r="L154" i="14"/>
  <c r="L158" i="14"/>
  <c r="L161" i="14"/>
  <c r="L165" i="14"/>
  <c r="L169" i="14"/>
  <c r="L173" i="14"/>
  <c r="L177" i="14"/>
  <c r="L181" i="14"/>
  <c r="L185" i="14"/>
  <c r="L192" i="14"/>
  <c r="L200" i="14"/>
  <c r="L204" i="14"/>
  <c r="L208" i="14"/>
  <c r="L212" i="14"/>
  <c r="L216" i="14"/>
  <c r="L220" i="14"/>
  <c r="L224" i="14"/>
  <c r="L228" i="14"/>
  <c r="L240" i="14"/>
  <c r="L241" i="14"/>
  <c r="L244" i="14"/>
  <c r="L245" i="14"/>
  <c r="L248" i="14"/>
  <c r="L249" i="14"/>
  <c r="L252" i="14"/>
  <c r="L255" i="14"/>
  <c r="L258" i="14"/>
  <c r="L261" i="14"/>
  <c r="L262" i="14"/>
  <c r="L263" i="14"/>
  <c r="L266" i="14"/>
  <c r="L9" i="14"/>
  <c r="L10" i="14"/>
  <c r="L13" i="14"/>
  <c r="L14" i="14"/>
  <c r="G10" i="14"/>
  <c r="J10" i="14" s="1"/>
  <c r="G13" i="14"/>
  <c r="J13" i="14" s="1"/>
  <c r="G14" i="14"/>
  <c r="J14" i="14" s="1"/>
  <c r="G17" i="14"/>
  <c r="J17" i="14" s="1"/>
  <c r="G20" i="14"/>
  <c r="J20" i="14" s="1"/>
  <c r="G23" i="14"/>
  <c r="J23" i="14" s="1"/>
  <c r="G24" i="14"/>
  <c r="J24" i="14" s="1"/>
  <c r="G28" i="14"/>
  <c r="J28" i="14" s="1"/>
  <c r="G31" i="14"/>
  <c r="J31" i="14" s="1"/>
  <c r="G32" i="14"/>
  <c r="J32" i="14" s="1"/>
  <c r="G36" i="14"/>
  <c r="J36" i="14" s="1"/>
  <c r="G39" i="14"/>
  <c r="J39" i="14" s="1"/>
  <c r="G40" i="14"/>
  <c r="J40" i="14" s="1"/>
  <c r="G42" i="14"/>
  <c r="J42" i="14" s="1"/>
  <c r="G43" i="14"/>
  <c r="J43" i="14" s="1"/>
  <c r="G46" i="14"/>
  <c r="J46" i="14" s="1"/>
  <c r="G49" i="14"/>
  <c r="J49" i="14" s="1"/>
  <c r="G53" i="14"/>
  <c r="J53" i="14" s="1"/>
  <c r="G56" i="14"/>
  <c r="J56" i="14" s="1"/>
  <c r="G59" i="14"/>
  <c r="J59" i="14" s="1"/>
  <c r="G60" i="14"/>
  <c r="J60" i="14" s="1"/>
  <c r="G63" i="14"/>
  <c r="J63" i="14" s="1"/>
  <c r="G64" i="14"/>
  <c r="J64" i="14" s="1"/>
  <c r="G67" i="14"/>
  <c r="J67" i="14" s="1"/>
  <c r="G68" i="14"/>
  <c r="J68" i="14" s="1"/>
  <c r="G70" i="14"/>
  <c r="J70" i="14" s="1"/>
  <c r="G73" i="14"/>
  <c r="J73" i="14" s="1"/>
  <c r="G74" i="14"/>
  <c r="J74" i="14" s="1"/>
  <c r="G80" i="14"/>
  <c r="J80" i="14" s="1"/>
  <c r="G81" i="14"/>
  <c r="J81" i="14" s="1"/>
  <c r="G84" i="14"/>
  <c r="J84" i="14" s="1"/>
  <c r="G85" i="14"/>
  <c r="J85" i="14" s="1"/>
  <c r="G88" i="14"/>
  <c r="J88" i="14" s="1"/>
  <c r="G89" i="14"/>
  <c r="J89" i="14" s="1"/>
  <c r="G93" i="14"/>
  <c r="J93" i="14" s="1"/>
  <c r="G96" i="14"/>
  <c r="J96" i="14" s="1"/>
  <c r="G97" i="14"/>
  <c r="J97" i="14" s="1"/>
  <c r="G103" i="14"/>
  <c r="J103" i="14" s="1"/>
  <c r="G104" i="14"/>
  <c r="J104" i="14" s="1"/>
  <c r="G106" i="14"/>
  <c r="J106" i="14" s="1"/>
  <c r="G107" i="14"/>
  <c r="J107" i="14" s="1"/>
  <c r="G115" i="14"/>
  <c r="J115" i="14" s="1"/>
  <c r="G116" i="14"/>
  <c r="J116" i="14" s="1"/>
  <c r="G118" i="14"/>
  <c r="J118" i="14" s="1"/>
  <c r="G119" i="14"/>
  <c r="J119" i="14" s="1"/>
  <c r="G122" i="14"/>
  <c r="J122" i="14" s="1"/>
  <c r="G123" i="14"/>
  <c r="J123" i="14" s="1"/>
  <c r="G127" i="14"/>
  <c r="J127" i="14" s="1"/>
  <c r="G130" i="14"/>
  <c r="J130" i="14" s="1"/>
  <c r="G131" i="14"/>
  <c r="J131" i="14" s="1"/>
  <c r="G134" i="14"/>
  <c r="J134" i="14" s="1"/>
  <c r="G135" i="14"/>
  <c r="J135" i="14" s="1"/>
  <c r="G138" i="14"/>
  <c r="J138" i="14" s="1"/>
  <c r="G142" i="14"/>
  <c r="J142" i="14" s="1"/>
  <c r="G145" i="14"/>
  <c r="J145" i="14" s="1"/>
  <c r="G146" i="14"/>
  <c r="J146" i="14" s="1"/>
  <c r="G149" i="14"/>
  <c r="J149" i="14" s="1"/>
  <c r="G150" i="14"/>
  <c r="J150" i="14" s="1"/>
  <c r="G153" i="14"/>
  <c r="J153" i="14" s="1"/>
  <c r="G154" i="14"/>
  <c r="J154" i="14" s="1"/>
  <c r="G157" i="14"/>
  <c r="J157" i="14" s="1"/>
  <c r="G158" i="14"/>
  <c r="J158" i="14" s="1"/>
  <c r="G160" i="14"/>
  <c r="J160" i="14" s="1"/>
  <c r="G161" i="14"/>
  <c r="J161" i="14" s="1"/>
  <c r="G165" i="14"/>
  <c r="J165" i="14" s="1"/>
  <c r="G168" i="14"/>
  <c r="J168" i="14" s="1"/>
  <c r="G169" i="14"/>
  <c r="J169" i="14" s="1"/>
  <c r="G172" i="14"/>
  <c r="J172" i="14" s="1"/>
  <c r="G173" i="14"/>
  <c r="J173" i="14" s="1"/>
  <c r="G176" i="14"/>
  <c r="J176" i="14" s="1"/>
  <c r="G177" i="14"/>
  <c r="J177" i="14" s="1"/>
  <c r="G180" i="14"/>
  <c r="J180" i="14" s="1"/>
  <c r="G181" i="14"/>
  <c r="J181" i="14" s="1"/>
  <c r="G185" i="14"/>
  <c r="J185" i="14" s="1"/>
  <c r="G192" i="14"/>
  <c r="J192" i="14" s="1"/>
  <c r="G195" i="14"/>
  <c r="J195" i="14" s="1"/>
  <c r="G196" i="14"/>
  <c r="J196" i="14" s="1"/>
  <c r="G199" i="14"/>
  <c r="J199" i="14" s="1"/>
  <c r="G203" i="14"/>
  <c r="J203" i="14" s="1"/>
  <c r="G204" i="14"/>
  <c r="J204" i="14" s="1"/>
  <c r="G207" i="14"/>
  <c r="J207" i="14" s="1"/>
  <c r="G208" i="14"/>
  <c r="J208" i="14" s="1"/>
  <c r="G211" i="14"/>
  <c r="J211" i="14" s="1"/>
  <c r="G212" i="14"/>
  <c r="J212" i="14" s="1"/>
  <c r="G219" i="14"/>
  <c r="J219" i="14" s="1"/>
  <c r="G220" i="14"/>
  <c r="J220" i="14" s="1"/>
  <c r="G223" i="14"/>
  <c r="J223" i="14" s="1"/>
  <c r="G224" i="14"/>
  <c r="J224" i="14" s="1"/>
  <c r="G227" i="14"/>
  <c r="J227" i="14" s="1"/>
  <c r="G228" i="14"/>
  <c r="J228" i="14" s="1"/>
  <c r="G232" i="14"/>
  <c r="J232" i="14" s="1"/>
  <c r="G235" i="14"/>
  <c r="J235" i="14" s="1"/>
  <c r="G236" i="14"/>
  <c r="J236" i="14" s="1"/>
  <c r="G239" i="14"/>
  <c r="J239" i="14" s="1"/>
  <c r="G240" i="14"/>
  <c r="J240" i="14" s="1"/>
  <c r="G243" i="14"/>
  <c r="J243" i="14" s="1"/>
  <c r="G244" i="14"/>
  <c r="J244" i="14" s="1"/>
  <c r="G247" i="14"/>
  <c r="J247" i="14" s="1"/>
  <c r="G248" i="14"/>
  <c r="J248" i="14" s="1"/>
  <c r="G251" i="14"/>
  <c r="J251" i="14" s="1"/>
  <c r="G258" i="14"/>
  <c r="J258" i="14" s="1"/>
  <c r="G261" i="14"/>
  <c r="J261" i="14" s="1"/>
  <c r="G262" i="14"/>
  <c r="J262" i="14" s="1"/>
  <c r="G265" i="14"/>
  <c r="J265" i="14" s="1"/>
  <c r="G266" i="14"/>
  <c r="J266" i="14" s="1"/>
  <c r="BX7" i="14"/>
  <c r="AX7" i="14" s="1"/>
  <c r="BX8" i="14"/>
  <c r="AX8" i="14" s="1"/>
  <c r="BX9" i="14"/>
  <c r="AX9" i="14" s="1"/>
  <c r="BX10" i="14"/>
  <c r="AX10" i="14" s="1"/>
  <c r="BU5" i="14"/>
  <c r="AW5" i="14" s="1"/>
  <c r="BU6" i="14"/>
  <c r="AW6" i="14" s="1"/>
  <c r="BU7" i="14"/>
  <c r="AW7" i="14" s="1"/>
  <c r="BU8" i="14"/>
  <c r="AW8" i="14" s="1"/>
  <c r="BU9" i="14"/>
  <c r="AW9" i="14" s="1"/>
  <c r="BU10" i="14"/>
  <c r="AW10" i="14" s="1"/>
  <c r="K5" i="14"/>
  <c r="K6" i="14"/>
  <c r="K7" i="14"/>
  <c r="K8" i="14"/>
  <c r="G5" i="14"/>
  <c r="J5" i="14" s="1"/>
  <c r="G6" i="14"/>
  <c r="J6" i="14" s="1"/>
  <c r="G7" i="14"/>
  <c r="J7" i="14" s="1"/>
  <c r="G8" i="14"/>
  <c r="J8" i="14" s="1"/>
  <c r="L7" i="14"/>
  <c r="BU3" i="14"/>
  <c r="AW3" i="14" s="1"/>
  <c r="G9" i="14"/>
  <c r="J9" i="14" s="1"/>
  <c r="G11" i="14"/>
  <c r="J11" i="14" s="1"/>
  <c r="G15" i="14"/>
  <c r="J15" i="14" s="1"/>
  <c r="G16" i="14"/>
  <c r="J16" i="14" s="1"/>
  <c r="G21" i="14"/>
  <c r="J21" i="14" s="1"/>
  <c r="G25" i="14"/>
  <c r="J25" i="14" s="1"/>
  <c r="G27" i="14"/>
  <c r="J27" i="14" s="1"/>
  <c r="G29" i="14"/>
  <c r="J29" i="14" s="1"/>
  <c r="G33" i="14"/>
  <c r="J33" i="14" s="1"/>
  <c r="G35" i="14"/>
  <c r="J35" i="14" s="1"/>
  <c r="G44" i="14"/>
  <c r="J44" i="14" s="1"/>
  <c r="G47" i="14"/>
  <c r="J47" i="14" s="1"/>
  <c r="G51" i="14"/>
  <c r="J51" i="14" s="1"/>
  <c r="G52" i="14"/>
  <c r="J52" i="14" s="1"/>
  <c r="G54" i="14"/>
  <c r="J54" i="14" s="1"/>
  <c r="G57" i="14"/>
  <c r="J57" i="14" s="1"/>
  <c r="G61" i="14"/>
  <c r="J61" i="14" s="1"/>
  <c r="G65" i="14"/>
  <c r="J65" i="14" s="1"/>
  <c r="G71" i="14"/>
  <c r="J71" i="14" s="1"/>
  <c r="G75" i="14"/>
  <c r="J75" i="14" s="1"/>
  <c r="G77" i="14"/>
  <c r="J77" i="14" s="1"/>
  <c r="G82" i="14"/>
  <c r="J82" i="14" s="1"/>
  <c r="G86" i="14"/>
  <c r="J86" i="14" s="1"/>
  <c r="G90" i="14"/>
  <c r="J90" i="14" s="1"/>
  <c r="G92" i="14"/>
  <c r="J92" i="14" s="1"/>
  <c r="G94" i="14"/>
  <c r="J94" i="14" s="1"/>
  <c r="G98" i="14"/>
  <c r="J98" i="14" s="1"/>
  <c r="G100" i="14"/>
  <c r="J100" i="14" s="1"/>
  <c r="G101" i="14"/>
  <c r="J101" i="14" s="1"/>
  <c r="G108" i="14"/>
  <c r="J108" i="14" s="1"/>
  <c r="G110" i="14"/>
  <c r="J110" i="14" s="1"/>
  <c r="G111" i="14"/>
  <c r="J111" i="14" s="1"/>
  <c r="G112" i="14"/>
  <c r="J112" i="14" s="1"/>
  <c r="G113" i="14"/>
  <c r="J113" i="14" s="1"/>
  <c r="G114" i="14"/>
  <c r="J114" i="14" s="1"/>
  <c r="G120" i="14"/>
  <c r="J120" i="14" s="1"/>
  <c r="G124" i="14"/>
  <c r="J124" i="14" s="1"/>
  <c r="G126" i="14"/>
  <c r="J126" i="14" s="1"/>
  <c r="G128" i="14"/>
  <c r="J128" i="14" s="1"/>
  <c r="G136" i="14"/>
  <c r="J136" i="14" s="1"/>
  <c r="G139" i="14"/>
  <c r="J139" i="14" s="1"/>
  <c r="G141" i="14"/>
  <c r="J141" i="14" s="1"/>
  <c r="G143" i="14"/>
  <c r="J143" i="14" s="1"/>
  <c r="G151" i="14"/>
  <c r="J151" i="14" s="1"/>
  <c r="G155" i="14"/>
  <c r="J155" i="14" s="1"/>
  <c r="G159" i="14"/>
  <c r="J159" i="14" s="1"/>
  <c r="G162" i="14"/>
  <c r="J162" i="14" s="1"/>
  <c r="G164" i="14"/>
  <c r="J164" i="14" s="1"/>
  <c r="G166" i="14"/>
  <c r="J166" i="14" s="1"/>
  <c r="G170" i="14"/>
  <c r="J170" i="14" s="1"/>
  <c r="G174" i="14"/>
  <c r="J174" i="14" s="1"/>
  <c r="G178" i="14"/>
  <c r="J178" i="14" s="1"/>
  <c r="G184" i="14"/>
  <c r="J184" i="14" s="1"/>
  <c r="G187" i="14"/>
  <c r="J187" i="14" s="1"/>
  <c r="G188" i="14"/>
  <c r="J188" i="14" s="1"/>
  <c r="G189" i="14"/>
  <c r="J189" i="14" s="1"/>
  <c r="G190" i="14"/>
  <c r="J190" i="14" s="1"/>
  <c r="G191" i="14"/>
  <c r="J191" i="14" s="1"/>
  <c r="G193" i="14"/>
  <c r="J193" i="14" s="1"/>
  <c r="G197" i="14"/>
  <c r="J197" i="14" s="1"/>
  <c r="G198" i="14"/>
  <c r="J198" i="14" s="1"/>
  <c r="G201" i="14"/>
  <c r="J201" i="14" s="1"/>
  <c r="G202" i="14"/>
  <c r="J202" i="14" s="1"/>
  <c r="G206" i="14"/>
  <c r="J206" i="14" s="1"/>
  <c r="G209" i="14"/>
  <c r="J209" i="14" s="1"/>
  <c r="G213" i="14"/>
  <c r="J213" i="14" s="1"/>
  <c r="G214" i="14"/>
  <c r="J214" i="14" s="1"/>
  <c r="G216" i="14"/>
  <c r="J216" i="14" s="1"/>
  <c r="G218" i="14"/>
  <c r="J218" i="14" s="1"/>
  <c r="G222" i="14"/>
  <c r="J222" i="14" s="1"/>
  <c r="G225" i="14"/>
  <c r="J225" i="14" s="1"/>
  <c r="G234" i="14"/>
  <c r="J234" i="14" s="1"/>
  <c r="G238" i="14"/>
  <c r="J238" i="14" s="1"/>
  <c r="G242" i="14"/>
  <c r="J242" i="14" s="1"/>
  <c r="G246" i="14"/>
  <c r="J246" i="14" s="1"/>
  <c r="G249" i="14"/>
  <c r="J249" i="14" s="1"/>
  <c r="G252" i="14"/>
  <c r="J252" i="14" s="1"/>
  <c r="G253" i="14"/>
  <c r="J253" i="14" s="1"/>
  <c r="G255" i="14"/>
  <c r="J255" i="14" s="1"/>
  <c r="G256" i="14"/>
  <c r="J256" i="14" s="1"/>
  <c r="G257" i="14"/>
  <c r="J257" i="14" s="1"/>
  <c r="G259" i="14"/>
  <c r="J259" i="14" s="1"/>
  <c r="G260" i="14"/>
  <c r="J260" i="14" s="1"/>
  <c r="G263" i="14"/>
  <c r="J263" i="14" s="1"/>
  <c r="G264" i="14"/>
  <c r="J264" i="14" s="1"/>
  <c r="G18" i="14"/>
  <c r="J18" i="14" s="1"/>
  <c r="G37" i="14"/>
  <c r="J37" i="14" s="1"/>
  <c r="G78" i="14"/>
  <c r="J78" i="14" s="1"/>
  <c r="G105" i="14"/>
  <c r="J105" i="14" s="1"/>
  <c r="G147" i="14"/>
  <c r="J147" i="14" s="1"/>
  <c r="G182" i="14"/>
  <c r="J182" i="14" s="1"/>
  <c r="G205" i="14"/>
  <c r="J205" i="14" s="1"/>
  <c r="G226" i="14"/>
  <c r="J226" i="14" s="1"/>
  <c r="G254" i="14"/>
  <c r="J254" i="14" s="1"/>
  <c r="G50" i="14"/>
  <c r="J50" i="14" s="1"/>
  <c r="G132" i="14"/>
  <c r="J132" i="14" s="1"/>
  <c r="G194" i="14"/>
  <c r="J194" i="14" s="1"/>
  <c r="G210" i="14"/>
  <c r="J210" i="14" s="1"/>
  <c r="G231" i="14"/>
  <c r="J231" i="14" s="1"/>
  <c r="G250" i="14"/>
  <c r="J250" i="14" s="1"/>
  <c r="L265" i="14"/>
  <c r="L260" i="14"/>
  <c r="L259" i="14"/>
  <c r="L256" i="14"/>
  <c r="L253" i="14"/>
  <c r="L250" i="14"/>
  <c r="L247" i="14"/>
  <c r="L242" i="14"/>
  <c r="L238" i="14"/>
  <c r="L237" i="14"/>
  <c r="L234" i="14"/>
  <c r="L232" i="14"/>
  <c r="L231" i="14"/>
  <c r="L227" i="14"/>
  <c r="L225" i="14"/>
  <c r="L223" i="14"/>
  <c r="L221" i="14"/>
  <c r="L219" i="14"/>
  <c r="L217" i="14"/>
  <c r="L215" i="14"/>
  <c r="L211" i="14"/>
  <c r="L209" i="14"/>
  <c r="L207" i="14"/>
  <c r="L205" i="14"/>
  <c r="L203" i="14"/>
  <c r="L202" i="14"/>
  <c r="L199" i="14"/>
  <c r="L198" i="14"/>
  <c r="L196" i="14"/>
  <c r="L195" i="14"/>
  <c r="L194" i="14"/>
  <c r="L191" i="14"/>
  <c r="L190" i="14"/>
  <c r="L188" i="14"/>
  <c r="L183" i="14"/>
  <c r="L182" i="14"/>
  <c r="L178" i="14"/>
  <c r="L176" i="14"/>
  <c r="L174" i="14"/>
  <c r="L172" i="14"/>
  <c r="L170" i="14"/>
  <c r="L168" i="14"/>
  <c r="L166" i="14"/>
  <c r="L164" i="14"/>
  <c r="L159" i="14"/>
  <c r="L156" i="14"/>
  <c r="L152" i="14"/>
  <c r="L151" i="14"/>
  <c r="L147" i="14"/>
  <c r="L145" i="14"/>
  <c r="L143" i="14"/>
  <c r="L141" i="14"/>
  <c r="L139" i="14"/>
  <c r="L138" i="14"/>
  <c r="L136" i="14"/>
  <c r="L134" i="14"/>
  <c r="L132" i="14"/>
  <c r="L130" i="14"/>
  <c r="L126" i="14"/>
  <c r="L124" i="14"/>
  <c r="L122" i="14"/>
  <c r="L120" i="14"/>
  <c r="L118" i="14"/>
  <c r="L113" i="14"/>
  <c r="L110" i="14"/>
  <c r="L108" i="14"/>
  <c r="L106" i="14"/>
  <c r="L105" i="14"/>
  <c r="L103" i="14"/>
  <c r="L101" i="14"/>
  <c r="L99" i="14"/>
  <c r="L98" i="14"/>
  <c r="L96" i="14"/>
  <c r="L94" i="14"/>
  <c r="L88" i="14"/>
  <c r="L80" i="14"/>
  <c r="L78" i="14"/>
  <c r="L77" i="14"/>
  <c r="L75" i="14"/>
  <c r="L73" i="14"/>
  <c r="L71" i="14"/>
  <c r="L68" i="14"/>
  <c r="L66" i="14"/>
  <c r="L64" i="14"/>
  <c r="L61" i="14"/>
  <c r="L59" i="14"/>
  <c r="L57" i="14"/>
  <c r="L56" i="14"/>
  <c r="L54" i="14"/>
  <c r="L52" i="14"/>
  <c r="L51" i="14"/>
  <c r="L49" i="14"/>
  <c r="L47" i="14"/>
  <c r="L41" i="14"/>
  <c r="L39" i="14"/>
  <c r="L38" i="14"/>
  <c r="L35" i="14"/>
  <c r="L34" i="14"/>
  <c r="L32" i="14"/>
  <c r="L31" i="14"/>
  <c r="L30" i="14"/>
  <c r="L27" i="14"/>
  <c r="L26" i="14"/>
  <c r="L22" i="14"/>
  <c r="L20" i="14"/>
  <c r="L19" i="14"/>
  <c r="L15" i="14"/>
  <c r="L12" i="14"/>
  <c r="L11" i="14"/>
  <c r="L8" i="14"/>
  <c r="L4" i="14"/>
  <c r="K4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K85" i="14"/>
  <c r="K86" i="14"/>
  <c r="K87" i="14"/>
  <c r="K88" i="14"/>
  <c r="K89" i="14"/>
  <c r="K90" i="14"/>
  <c r="K91" i="14"/>
  <c r="K92" i="14"/>
  <c r="K93" i="14"/>
  <c r="K94" i="14"/>
  <c r="K95" i="14"/>
  <c r="K96" i="14"/>
  <c r="K97" i="14"/>
  <c r="K98" i="14"/>
  <c r="K99" i="14"/>
  <c r="K100" i="14"/>
  <c r="K101" i="14"/>
  <c r="K102" i="14"/>
  <c r="K103" i="14"/>
  <c r="K104" i="14"/>
  <c r="K105" i="14"/>
  <c r="K106" i="14"/>
  <c r="K107" i="14"/>
  <c r="K108" i="14"/>
  <c r="K109" i="14"/>
  <c r="K110" i="14"/>
  <c r="K111" i="14"/>
  <c r="K112" i="14"/>
  <c r="K113" i="14"/>
  <c r="K114" i="14"/>
  <c r="K115" i="14"/>
  <c r="K116" i="14"/>
  <c r="K117" i="14"/>
  <c r="K118" i="14"/>
  <c r="K119" i="14"/>
  <c r="K120" i="14"/>
  <c r="K121" i="14"/>
  <c r="K122" i="14"/>
  <c r="K123" i="14"/>
  <c r="K124" i="14"/>
  <c r="K125" i="14"/>
  <c r="K126" i="14"/>
  <c r="K127" i="14"/>
  <c r="K128" i="14"/>
  <c r="K129" i="14"/>
  <c r="K130" i="14"/>
  <c r="K131" i="14"/>
  <c r="K132" i="14"/>
  <c r="K133" i="14"/>
  <c r="K134" i="14"/>
  <c r="K135" i="14"/>
  <c r="K136" i="14"/>
  <c r="K137" i="14"/>
  <c r="K138" i="14"/>
  <c r="K139" i="14"/>
  <c r="K140" i="14"/>
  <c r="K141" i="14"/>
  <c r="K142" i="14"/>
  <c r="K143" i="14"/>
  <c r="K144" i="14"/>
  <c r="K145" i="14"/>
  <c r="K146" i="14"/>
  <c r="K147" i="14"/>
  <c r="K148" i="14"/>
  <c r="K149" i="14"/>
  <c r="K150" i="14"/>
  <c r="K151" i="14"/>
  <c r="K152" i="14"/>
  <c r="K153" i="14"/>
  <c r="K154" i="14"/>
  <c r="K155" i="14"/>
  <c r="K156" i="14"/>
  <c r="K157" i="14"/>
  <c r="K158" i="14"/>
  <c r="K159" i="14"/>
  <c r="K160" i="14"/>
  <c r="K161" i="14"/>
  <c r="K162" i="14"/>
  <c r="K163" i="14"/>
  <c r="K164" i="14"/>
  <c r="K165" i="14"/>
  <c r="K166" i="14"/>
  <c r="K167" i="14"/>
  <c r="K168" i="14"/>
  <c r="K169" i="14"/>
  <c r="K170" i="14"/>
  <c r="K171" i="14"/>
  <c r="K172" i="14"/>
  <c r="K173" i="14"/>
  <c r="K174" i="14"/>
  <c r="K175" i="14"/>
  <c r="K176" i="14"/>
  <c r="K177" i="14"/>
  <c r="K178" i="14"/>
  <c r="K179" i="14"/>
  <c r="K180" i="14"/>
  <c r="K181" i="14"/>
  <c r="K182" i="14"/>
  <c r="K183" i="14"/>
  <c r="K184" i="14"/>
  <c r="K185" i="14"/>
  <c r="K186" i="14"/>
  <c r="K187" i="14"/>
  <c r="K188" i="14"/>
  <c r="K189" i="14"/>
  <c r="K190" i="14"/>
  <c r="K191" i="14"/>
  <c r="K192" i="14"/>
  <c r="K193" i="14"/>
  <c r="K194" i="14"/>
  <c r="K195" i="14"/>
  <c r="K196" i="14"/>
  <c r="K197" i="14"/>
  <c r="K198" i="14"/>
  <c r="K199" i="14"/>
  <c r="K200" i="14"/>
  <c r="K201" i="14"/>
  <c r="K202" i="14"/>
  <c r="K203" i="14"/>
  <c r="K204" i="14"/>
  <c r="K205" i="14"/>
  <c r="K206" i="14"/>
  <c r="K207" i="14"/>
  <c r="K208" i="14"/>
  <c r="K209" i="14"/>
  <c r="K210" i="14"/>
  <c r="K211" i="14"/>
  <c r="K212" i="14"/>
  <c r="K213" i="14"/>
  <c r="K214" i="14"/>
  <c r="K215" i="14"/>
  <c r="K216" i="14"/>
  <c r="K217" i="14"/>
  <c r="K218" i="14"/>
  <c r="K219" i="14"/>
  <c r="K220" i="14"/>
  <c r="K221" i="14"/>
  <c r="K222" i="14"/>
  <c r="K223" i="14"/>
  <c r="K224" i="14"/>
  <c r="K225" i="14"/>
  <c r="K226" i="14"/>
  <c r="K227" i="14"/>
  <c r="K228" i="14"/>
  <c r="K229" i="14"/>
  <c r="K230" i="14"/>
  <c r="K231" i="14"/>
  <c r="K232" i="14"/>
  <c r="K233" i="14"/>
  <c r="K234" i="14"/>
  <c r="K235" i="14"/>
  <c r="K236" i="14"/>
  <c r="K237" i="14"/>
  <c r="K238" i="14"/>
  <c r="K239" i="14"/>
  <c r="K240" i="14"/>
  <c r="K241" i="14"/>
  <c r="K242" i="14"/>
  <c r="K243" i="14"/>
  <c r="K244" i="14"/>
  <c r="K245" i="14"/>
  <c r="K246" i="14"/>
  <c r="K247" i="14"/>
  <c r="K248" i="14"/>
  <c r="K249" i="14"/>
  <c r="K250" i="14"/>
  <c r="K251" i="14"/>
  <c r="K252" i="14"/>
  <c r="K253" i="14"/>
  <c r="K254" i="14"/>
  <c r="K255" i="14"/>
  <c r="K256" i="14"/>
  <c r="K257" i="14"/>
  <c r="K258" i="14"/>
  <c r="K259" i="14"/>
  <c r="K260" i="14"/>
  <c r="K261" i="14"/>
  <c r="K262" i="14"/>
  <c r="K263" i="14"/>
  <c r="K264" i="14"/>
  <c r="K265" i="14"/>
  <c r="K266" i="14"/>
  <c r="K3" i="14"/>
  <c r="BX3" i="14"/>
  <c r="AX3" i="14" s="1"/>
  <c r="G4" i="2"/>
  <c r="BX4" i="14"/>
  <c r="AX4" i="14" s="1"/>
  <c r="BU4" i="14"/>
  <c r="AW4" i="14" s="1"/>
  <c r="G83" i="14"/>
  <c r="J83" i="14" s="1"/>
  <c r="G19" i="14"/>
  <c r="J19" i="14" s="1"/>
  <c r="G41" i="14"/>
  <c r="J41" i="14" s="1"/>
  <c r="G137" i="14"/>
  <c r="J137" i="14" s="1"/>
  <c r="G163" i="14"/>
  <c r="J163" i="14" s="1"/>
  <c r="G117" i="14"/>
  <c r="J117" i="14" s="1"/>
  <c r="G215" i="14"/>
  <c r="J215" i="14" s="1"/>
  <c r="G167" i="14"/>
  <c r="J167" i="14" s="1"/>
  <c r="G129" i="14"/>
  <c r="J129" i="14" s="1"/>
  <c r="G26" i="14"/>
  <c r="J26" i="14" s="1"/>
  <c r="G38" i="14"/>
  <c r="J38" i="14" s="1"/>
  <c r="G4" i="14"/>
  <c r="J4" i="14" s="1"/>
  <c r="G22" i="14"/>
  <c r="J22" i="14" s="1"/>
  <c r="G58" i="14"/>
  <c r="J58" i="14" s="1"/>
  <c r="G233" i="14"/>
  <c r="J233" i="14" s="1"/>
  <c r="G72" i="14"/>
  <c r="J72" i="14" s="1"/>
  <c r="G55" i="14"/>
  <c r="J55" i="14" s="1"/>
  <c r="G175" i="14"/>
  <c r="J175" i="14" s="1"/>
  <c r="G30" i="14"/>
  <c r="J30" i="14" s="1"/>
  <c r="G183" i="14"/>
  <c r="J183" i="14" s="1"/>
  <c r="G144" i="14"/>
  <c r="J144" i="14" s="1"/>
  <c r="G62" i="14"/>
  <c r="J62" i="14" s="1"/>
  <c r="G229" i="14"/>
  <c r="J229" i="14" s="1"/>
  <c r="G179" i="14"/>
  <c r="J179" i="14" s="1"/>
  <c r="G125" i="14"/>
  <c r="J125" i="14" s="1"/>
  <c r="G133" i="14"/>
  <c r="J133" i="14" s="1"/>
  <c r="G200" i="14"/>
  <c r="J200" i="14" s="1"/>
  <c r="G221" i="14"/>
  <c r="J221" i="14" s="1"/>
  <c r="G12" i="14"/>
  <c r="J12" i="14" s="1"/>
  <c r="BX5" i="14"/>
  <c r="AX5" i="14" s="1"/>
  <c r="BX6" i="14"/>
  <c r="AX6" i="14" s="1"/>
  <c r="BX11" i="14"/>
  <c r="AX11" i="14" s="1"/>
  <c r="BX12" i="14"/>
  <c r="AX12" i="14" s="1"/>
  <c r="BX13" i="14"/>
  <c r="AX13" i="14" s="1"/>
  <c r="BX14" i="14"/>
  <c r="AX14" i="14" s="1"/>
  <c r="BX15" i="14"/>
  <c r="AX15" i="14" s="1"/>
  <c r="BX16" i="14"/>
  <c r="AX16" i="14" s="1"/>
  <c r="BX17" i="14"/>
  <c r="AX17" i="14" s="1"/>
  <c r="BX18" i="14"/>
  <c r="AX18" i="14" s="1"/>
  <c r="BX19" i="14"/>
  <c r="AX19" i="14" s="1"/>
  <c r="BX20" i="14"/>
  <c r="AX20" i="14" s="1"/>
  <c r="BX21" i="14"/>
  <c r="AX21" i="14" s="1"/>
  <c r="BX22" i="14"/>
  <c r="AX22" i="14" s="1"/>
  <c r="BX23" i="14"/>
  <c r="AX23" i="14" s="1"/>
  <c r="BX24" i="14"/>
  <c r="AX24" i="14" s="1"/>
  <c r="BX25" i="14"/>
  <c r="AX25" i="14" s="1"/>
  <c r="BX26" i="14"/>
  <c r="AX26" i="14" s="1"/>
  <c r="BX27" i="14"/>
  <c r="AX27" i="14" s="1"/>
  <c r="BX28" i="14"/>
  <c r="AX28" i="14" s="1"/>
  <c r="BX29" i="14"/>
  <c r="AX29" i="14" s="1"/>
  <c r="BX30" i="14"/>
  <c r="AX30" i="14" s="1"/>
  <c r="BX31" i="14"/>
  <c r="AX31" i="14" s="1"/>
  <c r="BX32" i="14"/>
  <c r="AX32" i="14" s="1"/>
  <c r="BX33" i="14"/>
  <c r="AX33" i="14" s="1"/>
  <c r="BX34" i="14"/>
  <c r="AX34" i="14" s="1"/>
  <c r="BX35" i="14"/>
  <c r="AX35" i="14" s="1"/>
  <c r="BX36" i="14"/>
  <c r="AX36" i="14" s="1"/>
  <c r="BX37" i="14"/>
  <c r="AX37" i="14" s="1"/>
  <c r="BX38" i="14"/>
  <c r="AX38" i="14" s="1"/>
  <c r="BX39" i="14"/>
  <c r="AX39" i="14" s="1"/>
  <c r="BX40" i="14"/>
  <c r="AX40" i="14" s="1"/>
  <c r="BX41" i="14"/>
  <c r="AX41" i="14" s="1"/>
  <c r="BX42" i="14"/>
  <c r="AX42" i="14" s="1"/>
  <c r="BX43" i="14"/>
  <c r="AX43" i="14" s="1"/>
  <c r="BX44" i="14"/>
  <c r="AX44" i="14" s="1"/>
  <c r="BX45" i="14"/>
  <c r="AX45" i="14" s="1"/>
  <c r="BX46" i="14"/>
  <c r="AX46" i="14" s="1"/>
  <c r="BX47" i="14"/>
  <c r="AX47" i="14" s="1"/>
  <c r="BX48" i="14"/>
  <c r="AX48" i="14" s="1"/>
  <c r="BX49" i="14"/>
  <c r="AX49" i="14" s="1"/>
  <c r="BX50" i="14"/>
  <c r="AX50" i="14" s="1"/>
  <c r="BX51" i="14"/>
  <c r="AX51" i="14" s="1"/>
  <c r="BX52" i="14"/>
  <c r="AX52" i="14" s="1"/>
  <c r="BX53" i="14"/>
  <c r="AX53" i="14" s="1"/>
  <c r="BX54" i="14"/>
  <c r="AX54" i="14" s="1"/>
  <c r="BX55" i="14"/>
  <c r="AX55" i="14" s="1"/>
  <c r="BX56" i="14"/>
  <c r="AX56" i="14" s="1"/>
  <c r="BX57" i="14"/>
  <c r="AX57" i="14" s="1"/>
  <c r="BX58" i="14"/>
  <c r="AX58" i="14" s="1"/>
  <c r="BX59" i="14"/>
  <c r="AX59" i="14" s="1"/>
  <c r="BX60" i="14"/>
  <c r="AX60" i="14" s="1"/>
  <c r="BX61" i="14"/>
  <c r="AX61" i="14" s="1"/>
  <c r="BX62" i="14"/>
  <c r="AX62" i="14" s="1"/>
  <c r="BX63" i="14"/>
  <c r="AX63" i="14" s="1"/>
  <c r="BX64" i="14"/>
  <c r="AX64" i="14" s="1"/>
  <c r="BX65" i="14"/>
  <c r="AX65" i="14" s="1"/>
  <c r="BX66" i="14"/>
  <c r="AX66" i="14" s="1"/>
  <c r="BX67" i="14"/>
  <c r="AX67" i="14" s="1"/>
  <c r="BX68" i="14"/>
  <c r="AX68" i="14" s="1"/>
  <c r="BX69" i="14"/>
  <c r="AX69" i="14" s="1"/>
  <c r="BX70" i="14"/>
  <c r="AX70" i="14" s="1"/>
  <c r="BX71" i="14"/>
  <c r="AX71" i="14" s="1"/>
  <c r="BX72" i="14"/>
  <c r="AX72" i="14" s="1"/>
  <c r="BX73" i="14"/>
  <c r="AX73" i="14" s="1"/>
  <c r="BX74" i="14"/>
  <c r="AX74" i="14" s="1"/>
  <c r="BX75" i="14"/>
  <c r="AX75" i="14" s="1"/>
  <c r="BX76" i="14"/>
  <c r="AX76" i="14" s="1"/>
  <c r="BX77" i="14"/>
  <c r="AX77" i="14" s="1"/>
  <c r="BX78" i="14"/>
  <c r="AX78" i="14" s="1"/>
  <c r="BX79" i="14"/>
  <c r="AX79" i="14" s="1"/>
  <c r="BX80" i="14"/>
  <c r="AX80" i="14" s="1"/>
  <c r="BX81" i="14"/>
  <c r="AX81" i="14" s="1"/>
  <c r="BX82" i="14"/>
  <c r="AX82" i="14" s="1"/>
  <c r="BX83" i="14"/>
  <c r="AX83" i="14" s="1"/>
  <c r="BX84" i="14"/>
  <c r="AX84" i="14" s="1"/>
  <c r="BX85" i="14"/>
  <c r="AX85" i="14" s="1"/>
  <c r="BX86" i="14"/>
  <c r="AX86" i="14" s="1"/>
  <c r="BX87" i="14"/>
  <c r="AX87" i="14" s="1"/>
  <c r="BX88" i="14"/>
  <c r="AX88" i="14" s="1"/>
  <c r="BX89" i="14"/>
  <c r="AX89" i="14" s="1"/>
  <c r="BX90" i="14"/>
  <c r="AX90" i="14" s="1"/>
  <c r="BX91" i="14"/>
  <c r="AX91" i="14" s="1"/>
  <c r="BX92" i="14"/>
  <c r="AX92" i="14" s="1"/>
  <c r="BX93" i="14"/>
  <c r="AX93" i="14" s="1"/>
  <c r="BX94" i="14"/>
  <c r="AX94" i="14" s="1"/>
  <c r="BX95" i="14"/>
  <c r="AX95" i="14" s="1"/>
  <c r="BX96" i="14"/>
  <c r="AX96" i="14" s="1"/>
  <c r="BX97" i="14"/>
  <c r="AX97" i="14" s="1"/>
  <c r="BX98" i="14"/>
  <c r="AX98" i="14" s="1"/>
  <c r="BX99" i="14"/>
  <c r="AX99" i="14" s="1"/>
  <c r="BX100" i="14"/>
  <c r="AX100" i="14" s="1"/>
  <c r="BX101" i="14"/>
  <c r="AX101" i="14" s="1"/>
  <c r="BX102" i="14"/>
  <c r="AX102" i="14" s="1"/>
  <c r="BX103" i="14"/>
  <c r="AX103" i="14" s="1"/>
  <c r="BX104" i="14"/>
  <c r="AX104" i="14" s="1"/>
  <c r="BX105" i="14"/>
  <c r="AX105" i="14" s="1"/>
  <c r="BX106" i="14"/>
  <c r="AX106" i="14" s="1"/>
  <c r="BX107" i="14"/>
  <c r="AX107" i="14" s="1"/>
  <c r="BX108" i="14"/>
  <c r="AX108" i="14" s="1"/>
  <c r="BX109" i="14"/>
  <c r="AX109" i="14" s="1"/>
  <c r="BX110" i="14"/>
  <c r="AX110" i="14" s="1"/>
  <c r="BX111" i="14"/>
  <c r="AX111" i="14" s="1"/>
  <c r="BX112" i="14"/>
  <c r="AX112" i="14" s="1"/>
  <c r="BX113" i="14"/>
  <c r="AX113" i="14" s="1"/>
  <c r="BX114" i="14"/>
  <c r="AX114" i="14" s="1"/>
  <c r="BX115" i="14"/>
  <c r="AX115" i="14" s="1"/>
  <c r="BX116" i="14"/>
  <c r="AX116" i="14" s="1"/>
  <c r="BX117" i="14"/>
  <c r="AX117" i="14" s="1"/>
  <c r="BX118" i="14"/>
  <c r="AX118" i="14" s="1"/>
  <c r="BX119" i="14"/>
  <c r="AX119" i="14" s="1"/>
  <c r="BX120" i="14"/>
  <c r="AX120" i="14" s="1"/>
  <c r="BX121" i="14"/>
  <c r="AX121" i="14" s="1"/>
  <c r="BX122" i="14"/>
  <c r="AX122" i="14" s="1"/>
  <c r="BX123" i="14"/>
  <c r="AX123" i="14" s="1"/>
  <c r="BX124" i="14"/>
  <c r="AX124" i="14" s="1"/>
  <c r="BX125" i="14"/>
  <c r="AX125" i="14" s="1"/>
  <c r="BX126" i="14"/>
  <c r="AX126" i="14" s="1"/>
  <c r="BX127" i="14"/>
  <c r="AX127" i="14" s="1"/>
  <c r="BX128" i="14"/>
  <c r="AX128" i="14" s="1"/>
  <c r="BX129" i="14"/>
  <c r="AX129" i="14" s="1"/>
  <c r="BX130" i="14"/>
  <c r="AX130" i="14" s="1"/>
  <c r="BX131" i="14"/>
  <c r="AX131" i="14" s="1"/>
  <c r="BX132" i="14"/>
  <c r="AX132" i="14" s="1"/>
  <c r="BX133" i="14"/>
  <c r="AX133" i="14" s="1"/>
  <c r="BX134" i="14"/>
  <c r="AX134" i="14" s="1"/>
  <c r="BX135" i="14"/>
  <c r="AX135" i="14" s="1"/>
  <c r="BX136" i="14"/>
  <c r="AX136" i="14" s="1"/>
  <c r="BX137" i="14"/>
  <c r="AX137" i="14" s="1"/>
  <c r="BX138" i="14"/>
  <c r="AX138" i="14" s="1"/>
  <c r="BX139" i="14"/>
  <c r="AX139" i="14" s="1"/>
  <c r="BX140" i="14"/>
  <c r="AX140" i="14" s="1"/>
  <c r="BX141" i="14"/>
  <c r="AX141" i="14" s="1"/>
  <c r="BX142" i="14"/>
  <c r="AX142" i="14" s="1"/>
  <c r="BX143" i="14"/>
  <c r="AX143" i="14" s="1"/>
  <c r="BX144" i="14"/>
  <c r="AX144" i="14" s="1"/>
  <c r="BX145" i="14"/>
  <c r="AX145" i="14" s="1"/>
  <c r="BX146" i="14"/>
  <c r="AX146" i="14" s="1"/>
  <c r="BX147" i="14"/>
  <c r="AX147" i="14" s="1"/>
  <c r="BX148" i="14"/>
  <c r="AX148" i="14" s="1"/>
  <c r="BX149" i="14"/>
  <c r="AX149" i="14" s="1"/>
  <c r="BX150" i="14"/>
  <c r="AX150" i="14" s="1"/>
  <c r="BX151" i="14"/>
  <c r="AX151" i="14" s="1"/>
  <c r="BX152" i="14"/>
  <c r="AX152" i="14" s="1"/>
  <c r="BX153" i="14"/>
  <c r="AX153" i="14" s="1"/>
  <c r="BX154" i="14"/>
  <c r="AX154" i="14" s="1"/>
  <c r="BX155" i="14"/>
  <c r="AX155" i="14" s="1"/>
  <c r="BX156" i="14"/>
  <c r="AX156" i="14" s="1"/>
  <c r="BX157" i="14"/>
  <c r="AX157" i="14" s="1"/>
  <c r="BX158" i="14"/>
  <c r="AX158" i="14" s="1"/>
  <c r="BX159" i="14"/>
  <c r="AX159" i="14" s="1"/>
  <c r="BX160" i="14"/>
  <c r="AX160" i="14" s="1"/>
  <c r="BX161" i="14"/>
  <c r="AX161" i="14" s="1"/>
  <c r="BX162" i="14"/>
  <c r="AX162" i="14" s="1"/>
  <c r="BX163" i="14"/>
  <c r="AX163" i="14" s="1"/>
  <c r="BX164" i="14"/>
  <c r="AX164" i="14" s="1"/>
  <c r="BX165" i="14"/>
  <c r="AX165" i="14" s="1"/>
  <c r="BX166" i="14"/>
  <c r="AX166" i="14" s="1"/>
  <c r="BX167" i="14"/>
  <c r="AX167" i="14" s="1"/>
  <c r="BX168" i="14"/>
  <c r="AX168" i="14" s="1"/>
  <c r="BX169" i="14"/>
  <c r="AX169" i="14" s="1"/>
  <c r="BX170" i="14"/>
  <c r="AX170" i="14" s="1"/>
  <c r="BX171" i="14"/>
  <c r="AX171" i="14" s="1"/>
  <c r="BX172" i="14"/>
  <c r="AX172" i="14" s="1"/>
  <c r="BX173" i="14"/>
  <c r="AX173" i="14" s="1"/>
  <c r="BX174" i="14"/>
  <c r="AX174" i="14" s="1"/>
  <c r="BX175" i="14"/>
  <c r="AX175" i="14" s="1"/>
  <c r="BX176" i="14"/>
  <c r="AX176" i="14" s="1"/>
  <c r="BX177" i="14"/>
  <c r="AX177" i="14" s="1"/>
  <c r="BX178" i="14"/>
  <c r="AX178" i="14" s="1"/>
  <c r="BX179" i="14"/>
  <c r="AX179" i="14" s="1"/>
  <c r="BX180" i="14"/>
  <c r="AX180" i="14" s="1"/>
  <c r="BX181" i="14"/>
  <c r="AX181" i="14" s="1"/>
  <c r="BX182" i="14"/>
  <c r="AX182" i="14" s="1"/>
  <c r="BX183" i="14"/>
  <c r="AX183" i="14" s="1"/>
  <c r="BX184" i="14"/>
  <c r="AX184" i="14" s="1"/>
  <c r="BX185" i="14"/>
  <c r="AX185" i="14" s="1"/>
  <c r="BX186" i="14"/>
  <c r="AX186" i="14" s="1"/>
  <c r="BX187" i="14"/>
  <c r="AX187" i="14" s="1"/>
  <c r="BX188" i="14"/>
  <c r="AX188" i="14" s="1"/>
  <c r="BX189" i="14"/>
  <c r="AX189" i="14" s="1"/>
  <c r="BX190" i="14"/>
  <c r="AX190" i="14" s="1"/>
  <c r="BX191" i="14"/>
  <c r="AX191" i="14" s="1"/>
  <c r="BX192" i="14"/>
  <c r="AX192" i="14" s="1"/>
  <c r="BX193" i="14"/>
  <c r="AX193" i="14" s="1"/>
  <c r="BX194" i="14"/>
  <c r="AX194" i="14" s="1"/>
  <c r="BX195" i="14"/>
  <c r="AX195" i="14" s="1"/>
  <c r="BX196" i="14"/>
  <c r="AX196" i="14" s="1"/>
  <c r="BX197" i="14"/>
  <c r="AX197" i="14" s="1"/>
  <c r="BX198" i="14"/>
  <c r="AX198" i="14" s="1"/>
  <c r="BX199" i="14"/>
  <c r="AX199" i="14" s="1"/>
  <c r="BX200" i="14"/>
  <c r="AX200" i="14" s="1"/>
  <c r="BX201" i="14"/>
  <c r="AX201" i="14" s="1"/>
  <c r="BX202" i="14"/>
  <c r="AX202" i="14" s="1"/>
  <c r="BX203" i="14"/>
  <c r="AX203" i="14" s="1"/>
  <c r="BX204" i="14"/>
  <c r="AX204" i="14" s="1"/>
  <c r="BX205" i="14"/>
  <c r="AX205" i="14" s="1"/>
  <c r="BX206" i="14"/>
  <c r="AX206" i="14" s="1"/>
  <c r="BX207" i="14"/>
  <c r="AX207" i="14" s="1"/>
  <c r="BX208" i="14"/>
  <c r="AX208" i="14" s="1"/>
  <c r="BX209" i="14"/>
  <c r="AX209" i="14" s="1"/>
  <c r="BX210" i="14"/>
  <c r="AX210" i="14" s="1"/>
  <c r="BX211" i="14"/>
  <c r="AX211" i="14" s="1"/>
  <c r="BX212" i="14"/>
  <c r="AX212" i="14" s="1"/>
  <c r="BX213" i="14"/>
  <c r="AX213" i="14" s="1"/>
  <c r="BX214" i="14"/>
  <c r="AX214" i="14" s="1"/>
  <c r="BX215" i="14"/>
  <c r="AX215" i="14" s="1"/>
  <c r="BX216" i="14"/>
  <c r="AX216" i="14" s="1"/>
  <c r="BX217" i="14"/>
  <c r="AX217" i="14" s="1"/>
  <c r="BX218" i="14"/>
  <c r="AX218" i="14" s="1"/>
  <c r="BX219" i="14"/>
  <c r="AX219" i="14" s="1"/>
  <c r="BX220" i="14"/>
  <c r="AX220" i="14" s="1"/>
  <c r="BX221" i="14"/>
  <c r="AX221" i="14" s="1"/>
  <c r="BX222" i="14"/>
  <c r="AX222" i="14" s="1"/>
  <c r="BX223" i="14"/>
  <c r="AX223" i="14" s="1"/>
  <c r="BX224" i="14"/>
  <c r="AX224" i="14" s="1"/>
  <c r="BX225" i="14"/>
  <c r="AX225" i="14" s="1"/>
  <c r="BX226" i="14"/>
  <c r="AX226" i="14" s="1"/>
  <c r="BX227" i="14"/>
  <c r="AX227" i="14" s="1"/>
  <c r="BX228" i="14"/>
  <c r="AX228" i="14" s="1"/>
  <c r="BX229" i="14"/>
  <c r="AX229" i="14" s="1"/>
  <c r="BX230" i="14"/>
  <c r="AX230" i="14" s="1"/>
  <c r="BX231" i="14"/>
  <c r="AX231" i="14" s="1"/>
  <c r="BX232" i="14"/>
  <c r="AX232" i="14" s="1"/>
  <c r="BX233" i="14"/>
  <c r="AX233" i="14" s="1"/>
  <c r="BX234" i="14"/>
  <c r="AX234" i="14" s="1"/>
  <c r="BX235" i="14"/>
  <c r="AX235" i="14" s="1"/>
  <c r="BX236" i="14"/>
  <c r="AX236" i="14" s="1"/>
  <c r="BX237" i="14"/>
  <c r="AX237" i="14" s="1"/>
  <c r="BX238" i="14"/>
  <c r="AX238" i="14" s="1"/>
  <c r="BX239" i="14"/>
  <c r="AX239" i="14" s="1"/>
  <c r="BX240" i="14"/>
  <c r="AX240" i="14" s="1"/>
  <c r="BX241" i="14"/>
  <c r="AX241" i="14" s="1"/>
  <c r="BX242" i="14"/>
  <c r="AX242" i="14" s="1"/>
  <c r="BX243" i="14"/>
  <c r="AX243" i="14" s="1"/>
  <c r="BX244" i="14"/>
  <c r="AX244" i="14" s="1"/>
  <c r="BX245" i="14"/>
  <c r="AX245" i="14" s="1"/>
  <c r="BX246" i="14"/>
  <c r="AX246" i="14" s="1"/>
  <c r="BX247" i="14"/>
  <c r="AX247" i="14" s="1"/>
  <c r="BX248" i="14"/>
  <c r="AX248" i="14" s="1"/>
  <c r="BX249" i="14"/>
  <c r="AX249" i="14" s="1"/>
  <c r="BX250" i="14"/>
  <c r="AX250" i="14" s="1"/>
  <c r="BX251" i="14"/>
  <c r="AX251" i="14" s="1"/>
  <c r="BX252" i="14"/>
  <c r="AX252" i="14" s="1"/>
  <c r="BX253" i="14"/>
  <c r="AX253" i="14" s="1"/>
  <c r="BX254" i="14"/>
  <c r="AX254" i="14" s="1"/>
  <c r="BX255" i="14"/>
  <c r="AX255" i="14" s="1"/>
  <c r="BX256" i="14"/>
  <c r="AX256" i="14" s="1"/>
  <c r="BX257" i="14"/>
  <c r="AX257" i="14" s="1"/>
  <c r="BX258" i="14"/>
  <c r="AX258" i="14" s="1"/>
  <c r="BX259" i="14"/>
  <c r="AX259" i="14" s="1"/>
  <c r="BX260" i="14"/>
  <c r="AX260" i="14" s="1"/>
  <c r="BX261" i="14"/>
  <c r="AX261" i="14" s="1"/>
  <c r="BX262" i="14"/>
  <c r="AX262" i="14" s="1"/>
  <c r="BX263" i="14"/>
  <c r="AX263" i="14" s="1"/>
  <c r="BX264" i="14"/>
  <c r="AX264" i="14" s="1"/>
  <c r="BX265" i="14"/>
  <c r="AX265" i="14" s="1"/>
  <c r="BX266" i="14"/>
  <c r="AX266" i="14" s="1"/>
  <c r="BU11" i="14"/>
  <c r="AW11" i="14" s="1"/>
  <c r="BU12" i="14"/>
  <c r="AW12" i="14" s="1"/>
  <c r="BU13" i="14"/>
  <c r="AW13" i="14" s="1"/>
  <c r="BU14" i="14"/>
  <c r="AW14" i="14" s="1"/>
  <c r="BU15" i="14"/>
  <c r="AW15" i="14" s="1"/>
  <c r="BU16" i="14"/>
  <c r="AW16" i="14" s="1"/>
  <c r="BU17" i="14"/>
  <c r="AW17" i="14" s="1"/>
  <c r="BU18" i="14"/>
  <c r="AW18" i="14" s="1"/>
  <c r="BU19" i="14"/>
  <c r="AW19" i="14" s="1"/>
  <c r="BU20" i="14"/>
  <c r="AW20" i="14" s="1"/>
  <c r="BU21" i="14"/>
  <c r="AW21" i="14" s="1"/>
  <c r="BU22" i="14"/>
  <c r="AW22" i="14" s="1"/>
  <c r="BU23" i="14"/>
  <c r="AW23" i="14" s="1"/>
  <c r="BU24" i="14"/>
  <c r="AW24" i="14" s="1"/>
  <c r="BU25" i="14"/>
  <c r="AW25" i="14" s="1"/>
  <c r="BU26" i="14"/>
  <c r="AW26" i="14" s="1"/>
  <c r="BU27" i="14"/>
  <c r="AW27" i="14" s="1"/>
  <c r="BU28" i="14"/>
  <c r="AW28" i="14" s="1"/>
  <c r="BU29" i="14"/>
  <c r="AW29" i="14" s="1"/>
  <c r="BU30" i="14"/>
  <c r="AW30" i="14" s="1"/>
  <c r="BU31" i="14"/>
  <c r="AW31" i="14" s="1"/>
  <c r="BU32" i="14"/>
  <c r="AW32" i="14" s="1"/>
  <c r="BU33" i="14"/>
  <c r="AW33" i="14" s="1"/>
  <c r="BU34" i="14"/>
  <c r="AW34" i="14" s="1"/>
  <c r="BU35" i="14"/>
  <c r="AW35" i="14" s="1"/>
  <c r="BU36" i="14"/>
  <c r="AW36" i="14" s="1"/>
  <c r="BU37" i="14"/>
  <c r="AW37" i="14" s="1"/>
  <c r="BU38" i="14"/>
  <c r="AW38" i="14" s="1"/>
  <c r="BU39" i="14"/>
  <c r="AW39" i="14" s="1"/>
  <c r="BU40" i="14"/>
  <c r="AW40" i="14" s="1"/>
  <c r="BU41" i="14"/>
  <c r="AW41" i="14" s="1"/>
  <c r="BU42" i="14"/>
  <c r="AW42" i="14" s="1"/>
  <c r="BU43" i="14"/>
  <c r="AW43" i="14" s="1"/>
  <c r="BU44" i="14"/>
  <c r="AW44" i="14" s="1"/>
  <c r="BU45" i="14"/>
  <c r="AW45" i="14" s="1"/>
  <c r="BU46" i="14"/>
  <c r="AW46" i="14" s="1"/>
  <c r="BU47" i="14"/>
  <c r="AW47" i="14" s="1"/>
  <c r="BU48" i="14"/>
  <c r="AW48" i="14" s="1"/>
  <c r="BU49" i="14"/>
  <c r="AW49" i="14" s="1"/>
  <c r="BU50" i="14"/>
  <c r="AW50" i="14" s="1"/>
  <c r="BU51" i="14"/>
  <c r="AW51" i="14" s="1"/>
  <c r="BU52" i="14"/>
  <c r="AW52" i="14" s="1"/>
  <c r="BU53" i="14"/>
  <c r="AW53" i="14" s="1"/>
  <c r="BU54" i="14"/>
  <c r="AW54" i="14" s="1"/>
  <c r="BU55" i="14"/>
  <c r="AW55" i="14" s="1"/>
  <c r="BU56" i="14"/>
  <c r="AW56" i="14" s="1"/>
  <c r="BU57" i="14"/>
  <c r="AW57" i="14" s="1"/>
  <c r="BU58" i="14"/>
  <c r="AW58" i="14" s="1"/>
  <c r="BU59" i="14"/>
  <c r="AW59" i="14" s="1"/>
  <c r="BU60" i="14"/>
  <c r="AW60" i="14" s="1"/>
  <c r="BU61" i="14"/>
  <c r="AW61" i="14" s="1"/>
  <c r="BU62" i="14"/>
  <c r="AW62" i="14" s="1"/>
  <c r="BU63" i="14"/>
  <c r="AW63" i="14" s="1"/>
  <c r="BU64" i="14"/>
  <c r="AW64" i="14" s="1"/>
  <c r="BU65" i="14"/>
  <c r="AW65" i="14" s="1"/>
  <c r="BU66" i="14"/>
  <c r="AW66" i="14" s="1"/>
  <c r="BU67" i="14"/>
  <c r="AW67" i="14" s="1"/>
  <c r="BU68" i="14"/>
  <c r="AW68" i="14" s="1"/>
  <c r="BU69" i="14"/>
  <c r="AW69" i="14" s="1"/>
  <c r="BU70" i="14"/>
  <c r="AW70" i="14" s="1"/>
  <c r="BU71" i="14"/>
  <c r="AW71" i="14" s="1"/>
  <c r="BU72" i="14"/>
  <c r="AW72" i="14" s="1"/>
  <c r="BU73" i="14"/>
  <c r="AW73" i="14" s="1"/>
  <c r="BU74" i="14"/>
  <c r="AW74" i="14" s="1"/>
  <c r="BU75" i="14"/>
  <c r="AW75" i="14" s="1"/>
  <c r="BU76" i="14"/>
  <c r="AW76" i="14" s="1"/>
  <c r="BU77" i="14"/>
  <c r="AW77" i="14" s="1"/>
  <c r="BU78" i="14"/>
  <c r="AW78" i="14" s="1"/>
  <c r="BU79" i="14"/>
  <c r="AW79" i="14" s="1"/>
  <c r="BU80" i="14"/>
  <c r="AW80" i="14" s="1"/>
  <c r="BU81" i="14"/>
  <c r="AW81" i="14" s="1"/>
  <c r="BU82" i="14"/>
  <c r="AW82" i="14" s="1"/>
  <c r="BU83" i="14"/>
  <c r="AW83" i="14" s="1"/>
  <c r="BU84" i="14"/>
  <c r="AW84" i="14" s="1"/>
  <c r="BU85" i="14"/>
  <c r="AW85" i="14" s="1"/>
  <c r="BU86" i="14"/>
  <c r="AW86" i="14" s="1"/>
  <c r="BU87" i="14"/>
  <c r="AW87" i="14" s="1"/>
  <c r="BU88" i="14"/>
  <c r="AW88" i="14" s="1"/>
  <c r="BU89" i="14"/>
  <c r="AW89" i="14" s="1"/>
  <c r="BU90" i="14"/>
  <c r="AW90" i="14" s="1"/>
  <c r="BU91" i="14"/>
  <c r="AW91" i="14" s="1"/>
  <c r="BU92" i="14"/>
  <c r="AW92" i="14" s="1"/>
  <c r="BU93" i="14"/>
  <c r="AW93" i="14" s="1"/>
  <c r="BU94" i="14"/>
  <c r="AW94" i="14" s="1"/>
  <c r="BU95" i="14"/>
  <c r="AW95" i="14" s="1"/>
  <c r="BU96" i="14"/>
  <c r="AW96" i="14" s="1"/>
  <c r="BU97" i="14"/>
  <c r="AW97" i="14" s="1"/>
  <c r="BU98" i="14"/>
  <c r="AW98" i="14" s="1"/>
  <c r="BU99" i="14"/>
  <c r="AW99" i="14" s="1"/>
  <c r="BU100" i="14"/>
  <c r="AW100" i="14" s="1"/>
  <c r="BU101" i="14"/>
  <c r="AW101" i="14" s="1"/>
  <c r="BU102" i="14"/>
  <c r="AW102" i="14" s="1"/>
  <c r="BU103" i="14"/>
  <c r="AW103" i="14" s="1"/>
  <c r="BU104" i="14"/>
  <c r="AW104" i="14" s="1"/>
  <c r="BU105" i="14"/>
  <c r="AW105" i="14" s="1"/>
  <c r="BU106" i="14"/>
  <c r="AW106" i="14" s="1"/>
  <c r="BU107" i="14"/>
  <c r="AW107" i="14" s="1"/>
  <c r="BU108" i="14"/>
  <c r="AW108" i="14" s="1"/>
  <c r="BU109" i="14"/>
  <c r="AW109" i="14" s="1"/>
  <c r="BU110" i="14"/>
  <c r="AW110" i="14" s="1"/>
  <c r="BU111" i="14"/>
  <c r="AW111" i="14" s="1"/>
  <c r="BU112" i="14"/>
  <c r="AW112" i="14" s="1"/>
  <c r="BU113" i="14"/>
  <c r="AW113" i="14" s="1"/>
  <c r="BU114" i="14"/>
  <c r="AW114" i="14" s="1"/>
  <c r="BU115" i="14"/>
  <c r="AW115" i="14" s="1"/>
  <c r="BU116" i="14"/>
  <c r="AW116" i="14" s="1"/>
  <c r="BU117" i="14"/>
  <c r="AW117" i="14" s="1"/>
  <c r="BU118" i="14"/>
  <c r="AW118" i="14" s="1"/>
  <c r="BU119" i="14"/>
  <c r="AW119" i="14" s="1"/>
  <c r="BU120" i="14"/>
  <c r="AW120" i="14" s="1"/>
  <c r="BU121" i="14"/>
  <c r="AW121" i="14" s="1"/>
  <c r="BU122" i="14"/>
  <c r="AW122" i="14" s="1"/>
  <c r="BU123" i="14"/>
  <c r="AW123" i="14" s="1"/>
  <c r="BU124" i="14"/>
  <c r="AW124" i="14" s="1"/>
  <c r="BU125" i="14"/>
  <c r="AW125" i="14" s="1"/>
  <c r="BU126" i="14"/>
  <c r="AW126" i="14" s="1"/>
  <c r="BU127" i="14"/>
  <c r="AW127" i="14" s="1"/>
  <c r="BU128" i="14"/>
  <c r="AW128" i="14" s="1"/>
  <c r="BU129" i="14"/>
  <c r="AW129" i="14" s="1"/>
  <c r="BU130" i="14"/>
  <c r="AW130" i="14" s="1"/>
  <c r="BU131" i="14"/>
  <c r="AW131" i="14" s="1"/>
  <c r="BU132" i="14"/>
  <c r="AW132" i="14" s="1"/>
  <c r="BU133" i="14"/>
  <c r="AW133" i="14" s="1"/>
  <c r="BU134" i="14"/>
  <c r="AW134" i="14" s="1"/>
  <c r="BU135" i="14"/>
  <c r="AW135" i="14" s="1"/>
  <c r="BU136" i="14"/>
  <c r="AW136" i="14" s="1"/>
  <c r="BU137" i="14"/>
  <c r="AW137" i="14" s="1"/>
  <c r="BU138" i="14"/>
  <c r="AW138" i="14" s="1"/>
  <c r="BU139" i="14"/>
  <c r="AW139" i="14" s="1"/>
  <c r="BU140" i="14"/>
  <c r="AW140" i="14" s="1"/>
  <c r="BU141" i="14"/>
  <c r="AW141" i="14" s="1"/>
  <c r="D55" i="2" s="1"/>
  <c r="BU142" i="14"/>
  <c r="AW142" i="14" s="1"/>
  <c r="BU143" i="14"/>
  <c r="AW143" i="14" s="1"/>
  <c r="BU144" i="14"/>
  <c r="AW144" i="14" s="1"/>
  <c r="BU145" i="14"/>
  <c r="AW145" i="14" s="1"/>
  <c r="BU146" i="14"/>
  <c r="AW146" i="14" s="1"/>
  <c r="BU147" i="14"/>
  <c r="AW147" i="14" s="1"/>
  <c r="BU148" i="14"/>
  <c r="AW148" i="14" s="1"/>
  <c r="BU149" i="14"/>
  <c r="AW149" i="14" s="1"/>
  <c r="BU150" i="14"/>
  <c r="AW150" i="14" s="1"/>
  <c r="BU151" i="14"/>
  <c r="AW151" i="14" s="1"/>
  <c r="BU152" i="14"/>
  <c r="AW152" i="14" s="1"/>
  <c r="BU153" i="14"/>
  <c r="AW153" i="14" s="1"/>
  <c r="BU154" i="14"/>
  <c r="AW154" i="14" s="1"/>
  <c r="BU155" i="14"/>
  <c r="AW155" i="14" s="1"/>
  <c r="BU156" i="14"/>
  <c r="AW156" i="14" s="1"/>
  <c r="BU157" i="14"/>
  <c r="AW157" i="14" s="1"/>
  <c r="BU158" i="14"/>
  <c r="AW158" i="14" s="1"/>
  <c r="BU159" i="14"/>
  <c r="AW159" i="14" s="1"/>
  <c r="BU160" i="14"/>
  <c r="AW160" i="14" s="1"/>
  <c r="BU161" i="14"/>
  <c r="AW161" i="14" s="1"/>
  <c r="BU162" i="14"/>
  <c r="AW162" i="14" s="1"/>
  <c r="BU163" i="14"/>
  <c r="AW163" i="14" s="1"/>
  <c r="BU164" i="14"/>
  <c r="AW164" i="14" s="1"/>
  <c r="BU165" i="14"/>
  <c r="AW165" i="14" s="1"/>
  <c r="BU166" i="14"/>
  <c r="AW166" i="14" s="1"/>
  <c r="BU167" i="14"/>
  <c r="AW167" i="14" s="1"/>
  <c r="BU168" i="14"/>
  <c r="AW168" i="14" s="1"/>
  <c r="BU169" i="14"/>
  <c r="AW169" i="14" s="1"/>
  <c r="BU170" i="14"/>
  <c r="AW170" i="14" s="1"/>
  <c r="BU171" i="14"/>
  <c r="AW171" i="14" s="1"/>
  <c r="BU172" i="14"/>
  <c r="AW172" i="14" s="1"/>
  <c r="BU173" i="14"/>
  <c r="AW173" i="14" s="1"/>
  <c r="BU174" i="14"/>
  <c r="AW174" i="14" s="1"/>
  <c r="BU175" i="14"/>
  <c r="AW175" i="14" s="1"/>
  <c r="BU176" i="14"/>
  <c r="AW176" i="14" s="1"/>
  <c r="BU177" i="14"/>
  <c r="AW177" i="14" s="1"/>
  <c r="BU178" i="14"/>
  <c r="AW178" i="14" s="1"/>
  <c r="BU179" i="14"/>
  <c r="AW179" i="14" s="1"/>
  <c r="BU180" i="14"/>
  <c r="AW180" i="14" s="1"/>
  <c r="BU181" i="14"/>
  <c r="AW181" i="14" s="1"/>
  <c r="BU182" i="14"/>
  <c r="AW182" i="14" s="1"/>
  <c r="BU183" i="14"/>
  <c r="AW183" i="14" s="1"/>
  <c r="BU184" i="14"/>
  <c r="AW184" i="14" s="1"/>
  <c r="BU185" i="14"/>
  <c r="AW185" i="14" s="1"/>
  <c r="BU186" i="14"/>
  <c r="AW186" i="14" s="1"/>
  <c r="BU187" i="14"/>
  <c r="AW187" i="14" s="1"/>
  <c r="BU188" i="14"/>
  <c r="AW188" i="14" s="1"/>
  <c r="BU189" i="14"/>
  <c r="AW189" i="14" s="1"/>
  <c r="BU190" i="14"/>
  <c r="AW190" i="14" s="1"/>
  <c r="BU191" i="14"/>
  <c r="AW191" i="14" s="1"/>
  <c r="BU192" i="14"/>
  <c r="AW192" i="14" s="1"/>
  <c r="BU193" i="14"/>
  <c r="AW193" i="14" s="1"/>
  <c r="BU194" i="14"/>
  <c r="AW194" i="14" s="1"/>
  <c r="BU195" i="14"/>
  <c r="AW195" i="14" s="1"/>
  <c r="BU196" i="14"/>
  <c r="AW196" i="14" s="1"/>
  <c r="BU197" i="14"/>
  <c r="AW197" i="14" s="1"/>
  <c r="BU198" i="14"/>
  <c r="AW198" i="14" s="1"/>
  <c r="BU199" i="14"/>
  <c r="AW199" i="14" s="1"/>
  <c r="BU200" i="14"/>
  <c r="AW200" i="14" s="1"/>
  <c r="BU201" i="14"/>
  <c r="AW201" i="14" s="1"/>
  <c r="BU202" i="14"/>
  <c r="AW202" i="14" s="1"/>
  <c r="BU203" i="14"/>
  <c r="AW203" i="14" s="1"/>
  <c r="BU204" i="14"/>
  <c r="AW204" i="14" s="1"/>
  <c r="BU205" i="14"/>
  <c r="AW205" i="14" s="1"/>
  <c r="BU206" i="14"/>
  <c r="AW206" i="14" s="1"/>
  <c r="BU207" i="14"/>
  <c r="AW207" i="14" s="1"/>
  <c r="BU208" i="14"/>
  <c r="AW208" i="14" s="1"/>
  <c r="BU209" i="14"/>
  <c r="AW209" i="14" s="1"/>
  <c r="BU210" i="14"/>
  <c r="AW210" i="14" s="1"/>
  <c r="BU211" i="14"/>
  <c r="AW211" i="14" s="1"/>
  <c r="BU212" i="14"/>
  <c r="AW212" i="14" s="1"/>
  <c r="BU213" i="14"/>
  <c r="AW213" i="14" s="1"/>
  <c r="BU214" i="14"/>
  <c r="AW214" i="14" s="1"/>
  <c r="BU215" i="14"/>
  <c r="AW215" i="14" s="1"/>
  <c r="BU216" i="14"/>
  <c r="AW216" i="14" s="1"/>
  <c r="BU217" i="14"/>
  <c r="AW217" i="14" s="1"/>
  <c r="BU218" i="14"/>
  <c r="AW218" i="14" s="1"/>
  <c r="BU219" i="14"/>
  <c r="AW219" i="14" s="1"/>
  <c r="BU220" i="14"/>
  <c r="AW220" i="14" s="1"/>
  <c r="BU221" i="14"/>
  <c r="AW221" i="14" s="1"/>
  <c r="BU222" i="14"/>
  <c r="AW222" i="14" s="1"/>
  <c r="BU223" i="14"/>
  <c r="AW223" i="14" s="1"/>
  <c r="BU224" i="14"/>
  <c r="AW224" i="14" s="1"/>
  <c r="BU225" i="14"/>
  <c r="AW225" i="14" s="1"/>
  <c r="BU226" i="14"/>
  <c r="AW226" i="14" s="1"/>
  <c r="BU227" i="14"/>
  <c r="AW227" i="14" s="1"/>
  <c r="BU228" i="14"/>
  <c r="AW228" i="14" s="1"/>
  <c r="BU229" i="14"/>
  <c r="AW229" i="14" s="1"/>
  <c r="BU230" i="14"/>
  <c r="AW230" i="14" s="1"/>
  <c r="BU231" i="14"/>
  <c r="AW231" i="14" s="1"/>
  <c r="BU232" i="14"/>
  <c r="AW232" i="14" s="1"/>
  <c r="BU233" i="14"/>
  <c r="AW233" i="14" s="1"/>
  <c r="BU234" i="14"/>
  <c r="AW234" i="14" s="1"/>
  <c r="BU235" i="14"/>
  <c r="AW235" i="14" s="1"/>
  <c r="BU236" i="14"/>
  <c r="AW236" i="14" s="1"/>
  <c r="BU237" i="14"/>
  <c r="AW237" i="14" s="1"/>
  <c r="BU238" i="14"/>
  <c r="AW238" i="14" s="1"/>
  <c r="BU239" i="14"/>
  <c r="AW239" i="14" s="1"/>
  <c r="BU240" i="14"/>
  <c r="AW240" i="14" s="1"/>
  <c r="BU241" i="14"/>
  <c r="AW241" i="14" s="1"/>
  <c r="BU242" i="14"/>
  <c r="AW242" i="14" s="1"/>
  <c r="BU243" i="14"/>
  <c r="AW243" i="14" s="1"/>
  <c r="BU244" i="14"/>
  <c r="AW244" i="14" s="1"/>
  <c r="BU245" i="14"/>
  <c r="AW245" i="14" s="1"/>
  <c r="BU246" i="14"/>
  <c r="AW246" i="14" s="1"/>
  <c r="BU247" i="14"/>
  <c r="AW247" i="14" s="1"/>
  <c r="BU248" i="14"/>
  <c r="AW248" i="14" s="1"/>
  <c r="BU249" i="14"/>
  <c r="AW249" i="14" s="1"/>
  <c r="BU250" i="14"/>
  <c r="AW250" i="14" s="1"/>
  <c r="BU251" i="14"/>
  <c r="AW251" i="14" s="1"/>
  <c r="BU252" i="14"/>
  <c r="AW252" i="14" s="1"/>
  <c r="BU253" i="14"/>
  <c r="AW253" i="14" s="1"/>
  <c r="BU254" i="14"/>
  <c r="AW254" i="14" s="1"/>
  <c r="BU255" i="14"/>
  <c r="AW255" i="14" s="1"/>
  <c r="BU256" i="14"/>
  <c r="AW256" i="14" s="1"/>
  <c r="BU257" i="14"/>
  <c r="AW257" i="14" s="1"/>
  <c r="BU258" i="14"/>
  <c r="AW258" i="14" s="1"/>
  <c r="BU259" i="14"/>
  <c r="AW259" i="14" s="1"/>
  <c r="BU260" i="14"/>
  <c r="AW260" i="14" s="1"/>
  <c r="BU261" i="14"/>
  <c r="AW261" i="14" s="1"/>
  <c r="BU262" i="14"/>
  <c r="AW262" i="14" s="1"/>
  <c r="BU263" i="14"/>
  <c r="AW263" i="14" s="1"/>
  <c r="BU264" i="14"/>
  <c r="AW264" i="14" s="1"/>
  <c r="BU265" i="14"/>
  <c r="AW265" i="14" s="1"/>
  <c r="BU266" i="14"/>
  <c r="AW266" i="14" s="1"/>
  <c r="L29" i="14"/>
  <c r="L82" i="14"/>
  <c r="L162" i="14"/>
  <c r="L137" i="14"/>
  <c r="L239" i="14"/>
  <c r="L171" i="14"/>
  <c r="L153" i="14"/>
  <c r="L180" i="14"/>
  <c r="L42" i="14"/>
  <c r="L257" i="14"/>
  <c r="L55" i="14"/>
  <c r="L144" i="14"/>
  <c r="L189" i="14"/>
  <c r="L206" i="14"/>
  <c r="L62" i="14"/>
  <c r="L109" i="14"/>
  <c r="L148" i="14"/>
  <c r="L102" i="14"/>
  <c r="L157" i="14"/>
  <c r="L230" i="14"/>
  <c r="L179" i="14"/>
  <c r="L21" i="14"/>
  <c r="L91" i="14"/>
  <c r="L125" i="14"/>
  <c r="L48" i="14"/>
  <c r="L193" i="14"/>
  <c r="L84" i="14"/>
  <c r="L236" i="14"/>
  <c r="L83" i="14"/>
  <c r="L63" i="14"/>
  <c r="L16" i="14"/>
  <c r="L222" i="14"/>
  <c r="L114" i="14"/>
  <c r="L214" i="14"/>
  <c r="L163" i="14"/>
  <c r="L117" i="14"/>
  <c r="L160" i="14"/>
  <c r="L129" i="14"/>
  <c r="L115" i="14"/>
  <c r="L184" i="14"/>
  <c r="L186" i="14"/>
  <c r="L233" i="14"/>
  <c r="L44" i="14"/>
  <c r="L111" i="14"/>
  <c r="L79" i="14"/>
  <c r="L175" i="14"/>
  <c r="L33" i="14"/>
  <c r="L25" i="14"/>
  <c r="L210" i="14"/>
  <c r="L67" i="14"/>
  <c r="L229" i="14"/>
  <c r="L76" i="14"/>
  <c r="L65" i="14"/>
  <c r="L87" i="14"/>
  <c r="L92" i="14"/>
  <c r="L133" i="14"/>
  <c r="L197" i="14"/>
  <c r="L86" i="14"/>
  <c r="L90" i="14"/>
  <c r="L226" i="14"/>
  <c r="B6" i="2"/>
  <c r="G121" i="14"/>
  <c r="J121" i="14" s="1"/>
  <c r="G95" i="14"/>
  <c r="J95" i="14" s="1"/>
  <c r="G245" i="14"/>
  <c r="J245" i="14" s="1"/>
  <c r="G99" i="14"/>
  <c r="J99" i="14" s="1"/>
  <c r="G171" i="14"/>
  <c r="J171" i="14" s="1"/>
  <c r="G186" i="14"/>
  <c r="J186" i="14" s="1"/>
  <c r="G76" i="14"/>
  <c r="J76" i="14" s="1"/>
  <c r="G217" i="14"/>
  <c r="J217" i="14" s="1"/>
  <c r="G69" i="14"/>
  <c r="J69" i="14" s="1"/>
  <c r="L69" i="14"/>
  <c r="L201" i="14"/>
  <c r="L218" i="14"/>
  <c r="L72" i="14"/>
  <c r="L58" i="14"/>
  <c r="L187" i="14"/>
  <c r="L23" i="14"/>
  <c r="L45" i="14"/>
  <c r="L140" i="14"/>
  <c r="L264" i="14"/>
  <c r="L5" i="14"/>
  <c r="L167" i="14"/>
  <c r="L128" i="14"/>
  <c r="L243" i="14"/>
  <c r="L254" i="14"/>
  <c r="L235" i="14"/>
  <c r="L246" i="14"/>
  <c r="L100" i="14"/>
  <c r="L37" i="14"/>
  <c r="L112" i="14"/>
  <c r="L149" i="14"/>
  <c r="L251" i="14"/>
  <c r="L95" i="14"/>
  <c r="L155" i="14"/>
  <c r="L121" i="14"/>
  <c r="L18" i="14"/>
  <c r="L213" i="14"/>
  <c r="G34" i="14"/>
  <c r="J34" i="14" s="1"/>
  <c r="G241" i="14"/>
  <c r="J241" i="14" s="1"/>
  <c r="G156" i="14"/>
  <c r="J156" i="14" s="1"/>
  <c r="G140" i="14"/>
  <c r="J140" i="14" s="1"/>
  <c r="G45" i="14"/>
  <c r="J45" i="14" s="1"/>
  <c r="G79" i="14"/>
  <c r="J79" i="14" s="1"/>
  <c r="G152" i="14"/>
  <c r="J152" i="14" s="1"/>
  <c r="G109" i="14"/>
  <c r="J109" i="14" s="1"/>
  <c r="G148" i="14"/>
  <c r="J148" i="14" s="1"/>
  <c r="G102" i="14"/>
  <c r="J102" i="14" s="1"/>
  <c r="G230" i="14"/>
  <c r="J230" i="14" s="1"/>
  <c r="G91" i="14"/>
  <c r="J91" i="14" s="1"/>
  <c r="G237" i="14"/>
  <c r="J237" i="14" s="1"/>
  <c r="G66" i="14"/>
  <c r="J66" i="14" s="1"/>
  <c r="G87" i="14"/>
  <c r="J87" i="14" s="1"/>
  <c r="G48" i="14"/>
  <c r="J48" i="14" s="1"/>
  <c r="I54" i="2"/>
  <c r="J54" i="2"/>
  <c r="N54" i="2"/>
  <c r="F54" i="2"/>
  <c r="M54" i="2"/>
  <c r="E54" i="2"/>
  <c r="D54" i="2"/>
  <c r="D53" i="2"/>
  <c r="N9" i="2"/>
  <c r="O12" i="2"/>
  <c r="K12" i="2"/>
  <c r="N12" i="2"/>
  <c r="J12" i="2"/>
  <c r="M12" i="2"/>
  <c r="I12" i="2"/>
  <c r="E11" i="2"/>
  <c r="G3" i="14"/>
  <c r="D56" i="2"/>
  <c r="F4" i="2"/>
  <c r="L17" i="14"/>
  <c r="L85" i="14"/>
  <c r="L6" i="14"/>
  <c r="M23" i="14" l="1"/>
  <c r="M145" i="14"/>
  <c r="AU7" i="14"/>
  <c r="AU173" i="14"/>
  <c r="AU9" i="14"/>
  <c r="AU33" i="14"/>
  <c r="AU15" i="14"/>
  <c r="AU4" i="14"/>
  <c r="M147" i="14"/>
  <c r="M199" i="14"/>
  <c r="AU39" i="14"/>
  <c r="AU16" i="14"/>
  <c r="M221" i="14"/>
  <c r="AU183" i="14"/>
  <c r="AU83" i="14"/>
  <c r="AU79" i="14"/>
  <c r="AU76" i="14"/>
  <c r="AU72" i="14"/>
  <c r="AU69" i="14"/>
  <c r="AU66" i="14"/>
  <c r="AU62" i="14"/>
  <c r="AU45" i="14"/>
  <c r="AU38" i="14"/>
  <c r="AU22" i="14"/>
  <c r="M18" i="14"/>
  <c r="AU245" i="14"/>
  <c r="AU196" i="14"/>
  <c r="AU6" i="14"/>
  <c r="J3" i="14"/>
  <c r="L3" i="14" s="1"/>
  <c r="M3" i="14" s="1"/>
  <c r="AU105" i="14"/>
  <c r="AU101" i="14"/>
  <c r="AU94" i="14"/>
  <c r="AU86" i="14"/>
  <c r="AU75" i="14"/>
  <c r="AU181" i="14"/>
  <c r="AU177" i="14"/>
  <c r="AU107" i="14"/>
  <c r="AU104" i="14"/>
  <c r="AU93" i="14"/>
  <c r="AU70" i="14"/>
  <c r="AU50" i="14"/>
  <c r="AU98" i="14"/>
  <c r="AU160" i="14"/>
  <c r="AU157" i="14"/>
  <c r="AU153" i="14"/>
  <c r="AU149" i="14"/>
  <c r="AU115" i="14"/>
  <c r="AU112" i="14"/>
  <c r="AU252" i="14"/>
  <c r="AU117" i="14"/>
  <c r="AU102" i="14"/>
  <c r="AU80" i="14"/>
  <c r="AU73" i="14"/>
  <c r="AU11" i="14"/>
  <c r="AU139" i="14"/>
  <c r="AU213" i="14"/>
  <c r="AU199" i="14"/>
  <c r="AU195" i="14"/>
  <c r="AU188" i="14"/>
  <c r="AU184" i="14"/>
  <c r="AU96" i="14"/>
  <c r="M66" i="14"/>
  <c r="M22" i="14"/>
  <c r="M57" i="14"/>
  <c r="M196" i="14"/>
  <c r="M73" i="14"/>
  <c r="M70" i="14"/>
  <c r="M171" i="14"/>
  <c r="M155" i="14"/>
  <c r="M115" i="14"/>
  <c r="M236" i="14"/>
  <c r="AU8" i="14"/>
  <c r="AU5" i="14"/>
  <c r="AU138" i="14"/>
  <c r="AU134" i="14"/>
  <c r="AU54" i="14"/>
  <c r="AU35" i="14"/>
  <c r="M260" i="14"/>
  <c r="AU230" i="14"/>
  <c r="AU247" i="14"/>
  <c r="AU235" i="14"/>
  <c r="AU209" i="14"/>
  <c r="AU179" i="14"/>
  <c r="AU167" i="14"/>
  <c r="AU129" i="14"/>
  <c r="AU121" i="14"/>
  <c r="AU43" i="14"/>
  <c r="AU29" i="14"/>
  <c r="AU21" i="14"/>
  <c r="AU12" i="14"/>
  <c r="AU243" i="14"/>
  <c r="AU214" i="14"/>
  <c r="AU207" i="14"/>
  <c r="AU111" i="14"/>
  <c r="AU13" i="14"/>
  <c r="M229" i="14"/>
  <c r="AU3" i="14"/>
  <c r="M247" i="14"/>
  <c r="M188" i="14"/>
  <c r="M168" i="14"/>
  <c r="M96" i="14"/>
  <c r="M194" i="14"/>
  <c r="M65" i="14"/>
  <c r="AU10" i="14"/>
  <c r="AU182" i="14"/>
  <c r="AU174" i="14"/>
  <c r="M250" i="14"/>
  <c r="M116" i="14"/>
  <c r="M40" i="14"/>
  <c r="AU257" i="14"/>
  <c r="M162" i="14"/>
  <c r="AU223" i="14"/>
  <c r="M130" i="14"/>
  <c r="M16" i="14"/>
  <c r="M42" i="14"/>
  <c r="AU249" i="14"/>
  <c r="AU237" i="14"/>
  <c r="AU166" i="14"/>
  <c r="AU103" i="14"/>
  <c r="AU56" i="14"/>
  <c r="AU48" i="14"/>
  <c r="AU41" i="14"/>
  <c r="M215" i="14"/>
  <c r="M126" i="14"/>
  <c r="M138" i="14"/>
  <c r="AU170" i="14"/>
  <c r="AU100" i="14"/>
  <c r="AU23" i="14"/>
  <c r="AU176" i="14"/>
  <c r="AU130" i="14"/>
  <c r="AU61" i="14"/>
  <c r="M41" i="14"/>
  <c r="M160" i="14"/>
  <c r="M87" i="14"/>
  <c r="M152" i="14"/>
  <c r="M149" i="14"/>
  <c r="M99" i="14"/>
  <c r="M62" i="14"/>
  <c r="M137" i="14"/>
  <c r="AU265" i="14"/>
  <c r="AU204" i="14"/>
  <c r="AU189" i="14"/>
  <c r="AU175" i="14"/>
  <c r="AU165" i="14"/>
  <c r="AU142" i="14"/>
  <c r="AU132" i="14"/>
  <c r="AU120" i="14"/>
  <c r="AU114" i="14"/>
  <c r="AU109" i="14"/>
  <c r="AU87" i="14"/>
  <c r="AU59" i="14"/>
  <c r="AU225" i="14"/>
  <c r="M58" i="14"/>
  <c r="M178" i="14"/>
  <c r="M136" i="14"/>
  <c r="M120" i="14"/>
  <c r="M111" i="14"/>
  <c r="M204" i="14"/>
  <c r="M34" i="14"/>
  <c r="M72" i="14"/>
  <c r="M226" i="14"/>
  <c r="AU145" i="14"/>
  <c r="AU127" i="14"/>
  <c r="AU123" i="14"/>
  <c r="AU119" i="14"/>
  <c r="AU113" i="14"/>
  <c r="AU58" i="14"/>
  <c r="AU19" i="14"/>
  <c r="AU260" i="14"/>
  <c r="AU163" i="14"/>
  <c r="AU82" i="14"/>
  <c r="M49" i="14"/>
  <c r="M80" i="14"/>
  <c r="M206" i="14"/>
  <c r="M61" i="14"/>
  <c r="M51" i="14"/>
  <c r="M29" i="14"/>
  <c r="M110" i="14"/>
  <c r="M202" i="14"/>
  <c r="M142" i="14"/>
  <c r="M165" i="14"/>
  <c r="M163" i="14"/>
  <c r="M211" i="14"/>
  <c r="M210" i="14"/>
  <c r="M63" i="14"/>
  <c r="M157" i="14"/>
  <c r="M180" i="14"/>
  <c r="M20" i="14"/>
  <c r="E53" i="2"/>
  <c r="AU261" i="14"/>
  <c r="M15" i="14"/>
  <c r="M230" i="14"/>
  <c r="M156" i="14"/>
  <c r="M246" i="14"/>
  <c r="M217" i="14"/>
  <c r="M90" i="14"/>
  <c r="AU241" i="14"/>
  <c r="AU231" i="14"/>
  <c r="AU227" i="14"/>
  <c r="AU198" i="14"/>
  <c r="AU190" i="14"/>
  <c r="AU31" i="14"/>
  <c r="AU28" i="14"/>
  <c r="AU25" i="14"/>
  <c r="AU20" i="14"/>
  <c r="AU224" i="14"/>
  <c r="AU208" i="14"/>
  <c r="AU172" i="14"/>
  <c r="AU152" i="14"/>
  <c r="AU27" i="14"/>
  <c r="M183" i="14"/>
  <c r="M47" i="14"/>
  <c r="M253" i="14"/>
  <c r="M242" i="14"/>
  <c r="M225" i="14"/>
  <c r="M141" i="14"/>
  <c r="M71" i="14"/>
  <c r="M200" i="14"/>
  <c r="M25" i="14"/>
  <c r="M241" i="14"/>
  <c r="M5" i="14"/>
  <c r="M86" i="14"/>
  <c r="M175" i="14"/>
  <c r="M21" i="14"/>
  <c r="AU263" i="14"/>
  <c r="AU201" i="14"/>
  <c r="AU108" i="14"/>
  <c r="AU218" i="14"/>
  <c r="M265" i="14"/>
  <c r="M219" i="14"/>
  <c r="M195" i="14"/>
  <c r="M35" i="14"/>
  <c r="M170" i="14"/>
  <c r="M237" i="14"/>
  <c r="M213" i="14"/>
  <c r="M128" i="14"/>
  <c r="M186" i="14"/>
  <c r="M197" i="14"/>
  <c r="AU255" i="14"/>
  <c r="AU169" i="14"/>
  <c r="AU162" i="14"/>
  <c r="AU122" i="14"/>
  <c r="AU95" i="14"/>
  <c r="AU91" i="14"/>
  <c r="AU49" i="14"/>
  <c r="AU236" i="14"/>
  <c r="AU228" i="14"/>
  <c r="M244" i="14"/>
  <c r="M45" i="14"/>
  <c r="M114" i="14"/>
  <c r="AU197" i="14"/>
  <c r="AU97" i="14"/>
  <c r="AU30" i="14"/>
  <c r="AU264" i="14"/>
  <c r="M44" i="14"/>
  <c r="M33" i="14"/>
  <c r="M6" i="14"/>
  <c r="M82" i="14"/>
  <c r="AU259" i="14"/>
  <c r="AU254" i="14"/>
  <c r="AU239" i="14"/>
  <c r="AU205" i="14"/>
  <c r="AU164" i="14"/>
  <c r="AU159" i="14"/>
  <c r="AU143" i="14"/>
  <c r="AU137" i="14"/>
  <c r="AU64" i="14"/>
  <c r="AU55" i="14"/>
  <c r="AU36" i="14"/>
  <c r="M257" i="14"/>
  <c r="M254" i="14"/>
  <c r="M251" i="14"/>
  <c r="M243" i="14"/>
  <c r="M235" i="14"/>
  <c r="M203" i="14"/>
  <c r="M31" i="14"/>
  <c r="M94" i="14"/>
  <c r="M108" i="14"/>
  <c r="AU90" i="14"/>
  <c r="AU81" i="14"/>
  <c r="M17" i="14"/>
  <c r="AU251" i="14"/>
  <c r="AU229" i="14"/>
  <c r="AU221" i="14"/>
  <c r="AU217" i="14"/>
  <c r="AU136" i="14"/>
  <c r="AU67" i="14"/>
  <c r="M207" i="14"/>
  <c r="M85" i="14"/>
  <c r="M158" i="14"/>
  <c r="M101" i="14"/>
  <c r="AU144" i="14"/>
  <c r="M30" i="14"/>
  <c r="M19" i="14"/>
  <c r="M105" i="14"/>
  <c r="M151" i="14"/>
  <c r="M39" i="14"/>
  <c r="AU233" i="14"/>
  <c r="AU219" i="14"/>
  <c r="AU215" i="14"/>
  <c r="AU211" i="14"/>
  <c r="AU193" i="14"/>
  <c r="AU187" i="14"/>
  <c r="AU154" i="14"/>
  <c r="AU151" i="14"/>
  <c r="AU148" i="14"/>
  <c r="AU131" i="14"/>
  <c r="AU128" i="14"/>
  <c r="AU88" i="14"/>
  <c r="AU85" i="14"/>
  <c r="AU77" i="14"/>
  <c r="AU52" i="14"/>
  <c r="AU34" i="14"/>
  <c r="AU26" i="14"/>
  <c r="AU18" i="14"/>
  <c r="AU14" i="14"/>
  <c r="M8" i="14"/>
  <c r="M176" i="14"/>
  <c r="AU220" i="14"/>
  <c r="AU212" i="14"/>
  <c r="AU146" i="14"/>
  <c r="AU126" i="14"/>
  <c r="AU57" i="14"/>
  <c r="M26" i="14"/>
  <c r="AU234" i="14"/>
  <c r="M245" i="14"/>
  <c r="M189" i="14"/>
  <c r="M239" i="14"/>
  <c r="AU256" i="14"/>
  <c r="AU226" i="14"/>
  <c r="AU222" i="14"/>
  <c r="AU141" i="14"/>
  <c r="M78" i="14"/>
  <c r="AU110" i="14"/>
  <c r="AU253" i="14"/>
  <c r="AU206" i="14"/>
  <c r="AU194" i="14"/>
  <c r="AU171" i="14"/>
  <c r="AU161" i="14"/>
  <c r="AU140" i="14"/>
  <c r="AU133" i="14"/>
  <c r="AU125" i="14"/>
  <c r="AU42" i="14"/>
  <c r="AU155" i="14"/>
  <c r="AU37" i="14"/>
  <c r="M185" i="14"/>
  <c r="M68" i="14"/>
  <c r="M193" i="14"/>
  <c r="AU191" i="14"/>
  <c r="AU185" i="14"/>
  <c r="AU168" i="14"/>
  <c r="AU156" i="14"/>
  <c r="AU106" i="14"/>
  <c r="AU89" i="14"/>
  <c r="AU71" i="14"/>
  <c r="M7" i="14"/>
  <c r="AU202" i="14"/>
  <c r="AU99" i="14"/>
  <c r="AU63" i="14"/>
  <c r="AU47" i="14"/>
  <c r="AU124" i="14"/>
  <c r="AU78" i="14"/>
  <c r="AU74" i="14"/>
  <c r="M231" i="14"/>
  <c r="M54" i="14"/>
  <c r="M11" i="14"/>
  <c r="M143" i="14"/>
  <c r="M240" i="14"/>
  <c r="M208" i="14"/>
  <c r="M103" i="14"/>
  <c r="M88" i="14"/>
  <c r="M32" i="14"/>
  <c r="M249" i="14"/>
  <c r="M238" i="14"/>
  <c r="M75" i="14"/>
  <c r="M192" i="14"/>
  <c r="M181" i="14"/>
  <c r="M134" i="14"/>
  <c r="M266" i="14"/>
  <c r="M261" i="14"/>
  <c r="M223" i="14"/>
  <c r="M212" i="14"/>
  <c r="M173" i="14"/>
  <c r="M95" i="14"/>
  <c r="AU266" i="14"/>
  <c r="AU258" i="14"/>
  <c r="AU250" i="14"/>
  <c r="AU246" i="14"/>
  <c r="AU238" i="14"/>
  <c r="AU210" i="14"/>
  <c r="AU203" i="14"/>
  <c r="AU200" i="14"/>
  <c r="AU53" i="14"/>
  <c r="AU46" i="14"/>
  <c r="AU24" i="14"/>
  <c r="AU17" i="14"/>
  <c r="M179" i="14"/>
  <c r="AU240" i="14"/>
  <c r="AU68" i="14"/>
  <c r="AU51" i="14"/>
  <c r="M234" i="14"/>
  <c r="M112" i="14"/>
  <c r="M148" i="14"/>
  <c r="M69" i="14"/>
  <c r="M76" i="14"/>
  <c r="M121" i="14"/>
  <c r="AU262" i="14"/>
  <c r="AU242" i="14"/>
  <c r="AU216" i="14"/>
  <c r="AU178" i="14"/>
  <c r="AU150" i="14"/>
  <c r="M102" i="14"/>
  <c r="M79" i="14"/>
  <c r="AU232" i="14"/>
  <c r="AU186" i="14"/>
  <c r="AU180" i="14"/>
  <c r="AU147" i="14"/>
  <c r="AU118" i="14"/>
  <c r="AU116" i="14"/>
  <c r="AU44" i="14"/>
  <c r="AU248" i="14"/>
  <c r="AU244" i="14"/>
  <c r="AU60" i="14"/>
  <c r="AU32" i="14"/>
  <c r="M55" i="14"/>
  <c r="M50" i="14"/>
  <c r="M98" i="14"/>
  <c r="M127" i="14"/>
  <c r="AU192" i="14"/>
  <c r="AU158" i="14"/>
  <c r="AU135" i="14"/>
  <c r="AU92" i="14"/>
  <c r="AU65" i="14"/>
  <c r="AU40" i="14"/>
  <c r="M12" i="14"/>
  <c r="M233" i="14"/>
  <c r="M129" i="14"/>
  <c r="M117" i="14"/>
  <c r="M139" i="14"/>
  <c r="M92" i="14"/>
  <c r="M77" i="14"/>
  <c r="M52" i="14"/>
  <c r="M161" i="14"/>
  <c r="M150" i="14"/>
  <c r="M122" i="14"/>
  <c r="M14" i="14"/>
  <c r="M48" i="14"/>
  <c r="M91" i="14"/>
  <c r="M109" i="14"/>
  <c r="M140" i="14"/>
  <c r="AU84" i="14"/>
  <c r="M125" i="14"/>
  <c r="M144" i="14"/>
  <c r="M38" i="14"/>
  <c r="M222" i="14"/>
  <c r="M169" i="14"/>
  <c r="M107" i="14"/>
  <c r="M81" i="14"/>
  <c r="M56" i="14"/>
  <c r="M46" i="14"/>
  <c r="M167" i="14"/>
  <c r="M83" i="14"/>
  <c r="M59" i="14"/>
  <c r="M182" i="14"/>
  <c r="M259" i="14"/>
  <c r="M255" i="14"/>
  <c r="M218" i="14"/>
  <c r="M174" i="14"/>
  <c r="M166" i="14"/>
  <c r="M159" i="14"/>
  <c r="M124" i="14"/>
  <c r="M27" i="14"/>
  <c r="M9" i="14"/>
  <c r="M232" i="14"/>
  <c r="M224" i="14"/>
  <c r="M146" i="14"/>
  <c r="M123" i="14"/>
  <c r="M118" i="14"/>
  <c r="M106" i="14"/>
  <c r="M67" i="14"/>
  <c r="M60" i="14"/>
  <c r="M133" i="14"/>
  <c r="M4" i="14"/>
  <c r="M132" i="14"/>
  <c r="M205" i="14"/>
  <c r="M263" i="14"/>
  <c r="M252" i="14"/>
  <c r="M214" i="14"/>
  <c r="M190" i="14"/>
  <c r="M184" i="14"/>
  <c r="M172" i="14"/>
  <c r="M164" i="14"/>
  <c r="M227" i="14"/>
  <c r="M154" i="14"/>
  <c r="M135" i="14"/>
  <c r="M43" i="14"/>
  <c r="M256" i="14"/>
  <c r="M198" i="14"/>
  <c r="M191" i="14"/>
  <c r="M187" i="14"/>
  <c r="M100" i="14"/>
  <c r="M258" i="14"/>
  <c r="M248" i="14"/>
  <c r="M228" i="14"/>
  <c r="M153" i="14"/>
  <c r="M119" i="14"/>
  <c r="M89" i="14"/>
  <c r="M84" i="14"/>
  <c r="M64" i="14"/>
  <c r="M24" i="14"/>
  <c r="M13" i="14"/>
  <c r="M104" i="14"/>
  <c r="M93" i="14"/>
  <c r="M74" i="14"/>
  <c r="M53" i="14"/>
  <c r="M36" i="14"/>
  <c r="M28" i="14"/>
  <c r="M10" i="14"/>
  <c r="M37" i="14"/>
  <c r="M264" i="14"/>
  <c r="M216" i="14"/>
  <c r="M209" i="14"/>
  <c r="M201" i="14"/>
  <c r="M113" i="14"/>
  <c r="M262" i="14"/>
  <c r="M220" i="14"/>
  <c r="M177" i="14"/>
  <c r="M131" i="14"/>
  <c r="M97" i="14"/>
  <c r="M53" i="2"/>
  <c r="D52" i="2" l="1"/>
  <c r="E52" i="2" s="1"/>
  <c r="I72" i="2"/>
  <c r="I61" i="2"/>
  <c r="I73" i="2"/>
  <c r="I71" i="2"/>
  <c r="I43" i="2"/>
  <c r="I44" i="2"/>
  <c r="I47" i="2"/>
  <c r="I62" i="2"/>
  <c r="I42" i="2"/>
  <c r="I52" i="2"/>
  <c r="I74" i="2"/>
  <c r="I16" i="2"/>
  <c r="I68" i="2"/>
  <c r="I53" i="2"/>
  <c r="I27" i="2"/>
  <c r="I60" i="2"/>
  <c r="I64" i="2"/>
  <c r="I36" i="2"/>
  <c r="I65" i="2"/>
  <c r="I37" i="2"/>
  <c r="I58" i="2"/>
  <c r="I57" i="2"/>
  <c r="I24" i="2"/>
  <c r="I34" i="2"/>
  <c r="I69" i="2"/>
  <c r="I26" i="2"/>
  <c r="I70" i="2"/>
  <c r="I28" i="2"/>
  <c r="I20" i="2"/>
  <c r="I17" i="2"/>
  <c r="I23" i="2"/>
  <c r="I46" i="2"/>
  <c r="I45" i="2"/>
  <c r="I25" i="2"/>
  <c r="I30" i="2"/>
  <c r="I39" i="2"/>
  <c r="I38" i="2"/>
  <c r="I21" i="2"/>
  <c r="I33" i="2"/>
  <c r="I59" i="2"/>
  <c r="I40" i="2"/>
  <c r="I31" i="2"/>
  <c r="I35" i="2"/>
  <c r="I18" i="2"/>
  <c r="I22" i="2"/>
  <c r="I67" i="2"/>
  <c r="I48" i="2"/>
  <c r="I32" i="2"/>
  <c r="I41" i="2"/>
  <c r="I66" i="2"/>
  <c r="I63" i="2"/>
  <c r="I19" i="2"/>
  <c r="I29" i="2"/>
  <c r="M52" i="2"/>
  <c r="I11" i="2"/>
  <c r="I49" i="2" l="1"/>
  <c r="J41" i="2" s="1"/>
  <c r="I75" i="2"/>
  <c r="J72" i="2" s="1"/>
  <c r="J61" i="2" l="1"/>
  <c r="J69" i="2"/>
  <c r="K48" i="2"/>
  <c r="K16" i="2"/>
  <c r="J58" i="2"/>
  <c r="K18" i="2"/>
  <c r="K29" i="2"/>
  <c r="K31" i="2"/>
  <c r="K42" i="2"/>
  <c r="K30" i="2"/>
  <c r="K23" i="2"/>
  <c r="K36" i="2"/>
  <c r="J64" i="2"/>
  <c r="J67" i="2"/>
  <c r="K19" i="2"/>
  <c r="K21" i="2"/>
  <c r="K38" i="2"/>
  <c r="K45" i="2"/>
  <c r="J25" i="2"/>
  <c r="K25" i="2"/>
  <c r="J60" i="2"/>
  <c r="K43" i="2"/>
  <c r="J59" i="2"/>
  <c r="K22" i="2"/>
  <c r="J29" i="2"/>
  <c r="J70" i="2"/>
  <c r="K39" i="2"/>
  <c r="K46" i="2"/>
  <c r="J52" i="2"/>
  <c r="K27" i="2"/>
  <c r="K24" i="2"/>
  <c r="J65" i="2"/>
  <c r="J63" i="2"/>
  <c r="K33" i="2"/>
  <c r="K47" i="2"/>
  <c r="J66" i="2"/>
  <c r="K28" i="2"/>
  <c r="K17" i="2"/>
  <c r="J40" i="2"/>
  <c r="J24" i="2"/>
  <c r="J32" i="2"/>
  <c r="J23" i="2"/>
  <c r="J27" i="2"/>
  <c r="J34" i="2"/>
  <c r="J48" i="2"/>
  <c r="J16" i="2"/>
  <c r="J21" i="2"/>
  <c r="J47" i="2"/>
  <c r="J18" i="2"/>
  <c r="J39" i="2"/>
  <c r="J26" i="2"/>
  <c r="J46" i="2"/>
  <c r="J43" i="2"/>
  <c r="J35" i="2"/>
  <c r="J28" i="2"/>
  <c r="J42" i="2"/>
  <c r="J45" i="2"/>
  <c r="J37" i="2"/>
  <c r="J30" i="2"/>
  <c r="J19" i="2"/>
  <c r="J20" i="2"/>
  <c r="J33" i="2"/>
  <c r="J22" i="2"/>
  <c r="J38" i="2"/>
  <c r="J44" i="2"/>
  <c r="J31" i="2"/>
  <c r="J73" i="2"/>
  <c r="J62" i="2"/>
  <c r="J57" i="2"/>
  <c r="J74" i="2"/>
  <c r="K44" i="2"/>
  <c r="K32" i="2"/>
  <c r="K40" i="2"/>
  <c r="K41" i="2"/>
  <c r="J71" i="2"/>
  <c r="K20" i="2"/>
  <c r="K35" i="2"/>
  <c r="K37" i="2"/>
  <c r="J53" i="2"/>
  <c r="K26" i="2"/>
  <c r="J68" i="2"/>
  <c r="K34" i="2"/>
  <c r="J36" i="2"/>
  <c r="J17" i="2"/>
  <c r="J75" i="2" l="1"/>
  <c r="K49" i="2"/>
  <c r="J49" i="2"/>
  <c r="D22" i="2"/>
  <c r="D27" i="2"/>
  <c r="D29" i="2"/>
  <c r="D21" i="2"/>
  <c r="D26" i="2"/>
  <c r="D30" i="2"/>
  <c r="E30" i="2" s="1"/>
  <c r="D57" i="2"/>
  <c r="D60" i="2"/>
  <c r="D46" i="2"/>
  <c r="D67" i="2"/>
  <c r="D61" i="2"/>
  <c r="D45" i="2"/>
  <c r="D40" i="2"/>
  <c r="E40" i="2" s="1"/>
  <c r="D66" i="2"/>
  <c r="E66" i="2" s="1"/>
  <c r="D44" i="2"/>
  <c r="D62" i="2"/>
  <c r="D47" i="2"/>
  <c r="D65" i="2"/>
  <c r="E65" i="2" s="1"/>
  <c r="D25" i="2"/>
  <c r="E25" i="2" s="1"/>
  <c r="D41" i="2"/>
  <c r="D16" i="2"/>
  <c r="D39" i="2"/>
  <c r="D64" i="2"/>
  <c r="E64" i="2" s="1"/>
  <c r="D70" i="2"/>
  <c r="E70" i="2" s="1"/>
  <c r="D68" i="2"/>
  <c r="E68" i="2" s="1"/>
  <c r="D71" i="2"/>
  <c r="E71" i="2" s="1"/>
  <c r="D35" i="2"/>
  <c r="E35" i="2" s="1"/>
  <c r="D33" i="2"/>
  <c r="E33" i="2" s="1"/>
  <c r="D24" i="2"/>
  <c r="D72" i="2"/>
  <c r="D19" i="2"/>
  <c r="E19" i="2" s="1"/>
  <c r="D31" i="2"/>
  <c r="E31" i="2" s="1"/>
  <c r="D17" i="2"/>
  <c r="D37" i="2"/>
  <c r="D34" i="2"/>
  <c r="D73" i="2"/>
  <c r="M65" i="2" l="1"/>
  <c r="M21" i="2"/>
  <c r="M45" i="2"/>
  <c r="M40" i="2"/>
  <c r="M64" i="2"/>
  <c r="M32" i="2"/>
  <c r="M24" i="2"/>
  <c r="M22" i="2"/>
  <c r="M46" i="2"/>
  <c r="M36" i="2"/>
  <c r="E72" i="2"/>
  <c r="E73" i="2"/>
  <c r="E37" i="2"/>
  <c r="E41" i="2"/>
  <c r="E44" i="2"/>
  <c r="M42" i="2"/>
  <c r="M28" i="2"/>
  <c r="M34" i="2"/>
  <c r="D43" i="2"/>
  <c r="M43" i="2"/>
  <c r="M18" i="2"/>
  <c r="M17" i="2"/>
  <c r="M23" i="2"/>
  <c r="D23" i="2"/>
  <c r="M38" i="2"/>
  <c r="M48" i="2"/>
  <c r="M31" i="2"/>
  <c r="M74" i="2"/>
  <c r="E47" i="2"/>
  <c r="M66" i="2"/>
  <c r="E61" i="2"/>
  <c r="E60" i="2"/>
  <c r="D59" i="2"/>
  <c r="M59" i="2"/>
  <c r="M70" i="2"/>
  <c r="E39" i="2"/>
  <c r="E16" i="2"/>
  <c r="M47" i="2"/>
  <c r="M62" i="2"/>
  <c r="M61" i="2"/>
  <c r="E45" i="2"/>
  <c r="E67" i="2"/>
  <c r="M60" i="2"/>
  <c r="M30" i="2"/>
  <c r="E21" i="2"/>
  <c r="E27" i="2"/>
  <c r="M27" i="2"/>
  <c r="M41" i="2"/>
  <c r="M37" i="2"/>
  <c r="D32" i="2"/>
  <c r="E34" i="2"/>
  <c r="E17" i="2"/>
  <c r="E24" i="2"/>
  <c r="M20" i="2"/>
  <c r="D20" i="2"/>
  <c r="M68" i="2"/>
  <c r="M39" i="2"/>
  <c r="M16" i="2"/>
  <c r="D58" i="2"/>
  <c r="M58" i="2"/>
  <c r="E57" i="2"/>
  <c r="E29" i="2"/>
  <c r="E22" i="2"/>
  <c r="M26" i="2"/>
  <c r="D42" i="2"/>
  <c r="D36" i="2"/>
  <c r="D28" i="2"/>
  <c r="D18" i="2"/>
  <c r="D38" i="2"/>
  <c r="D48" i="2"/>
  <c r="M33" i="2"/>
  <c r="M35" i="2"/>
  <c r="D74" i="2"/>
  <c r="E62" i="2"/>
  <c r="M63" i="2"/>
  <c r="M69" i="2"/>
  <c r="E46" i="2"/>
  <c r="M57" i="2"/>
  <c r="E26" i="2"/>
  <c r="M29" i="2"/>
  <c r="M25" i="2"/>
  <c r="M19" i="2"/>
  <c r="M67" i="2"/>
  <c r="D63" i="2"/>
  <c r="D75" i="2" l="1"/>
  <c r="F53" i="2" s="1"/>
  <c r="M75" i="2"/>
  <c r="O41" i="2" s="1"/>
  <c r="E18" i="2"/>
  <c r="D49" i="2"/>
  <c r="F18" i="2" s="1"/>
  <c r="E63" i="2"/>
  <c r="E69" i="2"/>
  <c r="E28" i="2"/>
  <c r="E23" i="2"/>
  <c r="E48" i="2"/>
  <c r="E36" i="2"/>
  <c r="E74" i="2"/>
  <c r="E38" i="2"/>
  <c r="E42" i="2"/>
  <c r="M49" i="2"/>
  <c r="N31" i="2" s="1"/>
  <c r="E20" i="2"/>
  <c r="E32" i="2"/>
  <c r="E59" i="2"/>
  <c r="E43" i="2"/>
  <c r="E58" i="2"/>
  <c r="O26" i="2" l="1"/>
  <c r="O18" i="2"/>
  <c r="O37" i="2"/>
  <c r="O17" i="2"/>
  <c r="N58" i="2"/>
  <c r="O42" i="2"/>
  <c r="N68" i="2"/>
  <c r="O28" i="2"/>
  <c r="N72" i="2"/>
  <c r="O29" i="2"/>
  <c r="N73" i="2"/>
  <c r="O35" i="2"/>
  <c r="O23" i="2"/>
  <c r="O39" i="2"/>
  <c r="O16" i="2"/>
  <c r="N59" i="2"/>
  <c r="N74" i="2"/>
  <c r="O33" i="2"/>
  <c r="O20" i="2"/>
  <c r="O48" i="2"/>
  <c r="N66" i="2"/>
  <c r="O25" i="2"/>
  <c r="O34" i="2"/>
  <c r="N71" i="2"/>
  <c r="N61" i="2"/>
  <c r="N60" i="2"/>
  <c r="N63" i="2"/>
  <c r="O30" i="2"/>
  <c r="F23" i="2"/>
  <c r="F62" i="2"/>
  <c r="F48" i="2"/>
  <c r="O38" i="2"/>
  <c r="N62" i="2"/>
  <c r="G43" i="2"/>
  <c r="F59" i="2"/>
  <c r="N67" i="2"/>
  <c r="O31" i="2"/>
  <c r="O27" i="2"/>
  <c r="O43" i="2"/>
  <c r="O47" i="2"/>
  <c r="N57" i="2"/>
  <c r="O19" i="2"/>
  <c r="O44" i="2"/>
  <c r="N70" i="2"/>
  <c r="N69" i="2"/>
  <c r="G19" i="2"/>
  <c r="G20" i="2"/>
  <c r="G42" i="2"/>
  <c r="G46" i="2"/>
  <c r="F20" i="2"/>
  <c r="F42" i="2"/>
  <c r="G16" i="2"/>
  <c r="G48" i="2"/>
  <c r="F63" i="2"/>
  <c r="G21" i="2"/>
  <c r="F71" i="2"/>
  <c r="F57" i="2"/>
  <c r="G44" i="2"/>
  <c r="G40" i="2"/>
  <c r="N38" i="2"/>
  <c r="N39" i="2"/>
  <c r="N26" i="2"/>
  <c r="F43" i="2"/>
  <c r="G32" i="2"/>
  <c r="E49" i="2"/>
  <c r="F38" i="2"/>
  <c r="F74" i="2"/>
  <c r="G36" i="2"/>
  <c r="G28" i="2"/>
  <c r="G18" i="2"/>
  <c r="G45" i="2"/>
  <c r="F72" i="2"/>
  <c r="F61" i="2"/>
  <c r="F68" i="2"/>
  <c r="G34" i="2"/>
  <c r="F60" i="2"/>
  <c r="F64" i="2"/>
  <c r="G35" i="2"/>
  <c r="G30" i="2"/>
  <c r="N34" i="2"/>
  <c r="G39" i="2"/>
  <c r="F70" i="2"/>
  <c r="F65" i="2"/>
  <c r="G17" i="2"/>
  <c r="G27" i="2"/>
  <c r="F73" i="2"/>
  <c r="G41" i="2"/>
  <c r="G25" i="2"/>
  <c r="F66" i="2"/>
  <c r="F52" i="2"/>
  <c r="F58" i="2"/>
  <c r="F32" i="2"/>
  <c r="G38" i="2"/>
  <c r="F36" i="2"/>
  <c r="G23" i="2"/>
  <c r="F28" i="2"/>
  <c r="F69" i="2"/>
  <c r="G22" i="2"/>
  <c r="G33" i="2"/>
  <c r="G47" i="2"/>
  <c r="G37" i="2"/>
  <c r="F67" i="2"/>
  <c r="G29" i="2"/>
  <c r="G24" i="2"/>
  <c r="G26" i="2"/>
  <c r="G31" i="2"/>
  <c r="E75" i="2"/>
  <c r="N17" i="2"/>
  <c r="N27" i="2"/>
  <c r="N20" i="2"/>
  <c r="N35" i="2"/>
  <c r="N48" i="2"/>
  <c r="N44" i="2"/>
  <c r="N43" i="2"/>
  <c r="N33" i="2"/>
  <c r="F40" i="2"/>
  <c r="F31" i="2"/>
  <c r="F17" i="2"/>
  <c r="F34" i="2"/>
  <c r="F35" i="2"/>
  <c r="F33" i="2"/>
  <c r="F25" i="2"/>
  <c r="F37" i="2"/>
  <c r="F21" i="2"/>
  <c r="F47" i="2"/>
  <c r="F19" i="2"/>
  <c r="F16" i="2"/>
  <c r="F24" i="2"/>
  <c r="F22" i="2"/>
  <c r="F26" i="2"/>
  <c r="F45" i="2"/>
  <c r="F29" i="2"/>
  <c r="F41" i="2"/>
  <c r="F44" i="2"/>
  <c r="F30" i="2"/>
  <c r="F39" i="2"/>
  <c r="F27" i="2"/>
  <c r="F46" i="2"/>
  <c r="N52" i="2"/>
  <c r="N53" i="2"/>
  <c r="O32" i="2"/>
  <c r="O36" i="2"/>
  <c r="N65" i="2"/>
  <c r="O45" i="2"/>
  <c r="O46" i="2"/>
  <c r="N64" i="2"/>
  <c r="O24" i="2"/>
  <c r="O21" i="2"/>
  <c r="O40" i="2"/>
  <c r="O22" i="2"/>
  <c r="N36" i="2"/>
  <c r="N45" i="2"/>
  <c r="N46" i="2"/>
  <c r="N24" i="2"/>
  <c r="N21" i="2"/>
  <c r="N40" i="2"/>
  <c r="N22" i="2"/>
  <c r="N32" i="2"/>
  <c r="N30" i="2"/>
  <c r="N29" i="2"/>
  <c r="N18" i="2"/>
  <c r="N37" i="2"/>
  <c r="N25" i="2"/>
  <c r="N19" i="2"/>
  <c r="N42" i="2"/>
  <c r="N28" i="2"/>
  <c r="N47" i="2"/>
  <c r="N16" i="2"/>
  <c r="N23" i="2"/>
  <c r="N41" i="2"/>
  <c r="G49" i="2" l="1"/>
  <c r="F75" i="2"/>
  <c r="O49" i="2"/>
  <c r="N75" i="2"/>
  <c r="F49" i="2"/>
  <c r="N49" i="2"/>
</calcChain>
</file>

<file path=xl/sharedStrings.xml><?xml version="1.0" encoding="utf-8"?>
<sst xmlns="http://schemas.openxmlformats.org/spreadsheetml/2006/main" count="876" uniqueCount="452">
  <si>
    <t>total
Exp. / Inc.</t>
  </si>
  <si>
    <t>Joy Lane Primary School</t>
  </si>
  <si>
    <t>Nursery</t>
  </si>
  <si>
    <t>Hextable Primary School</t>
  </si>
  <si>
    <t>Green Park Community Primary School</t>
  </si>
  <si>
    <t>Lady Joanna Thornhill (Endowed) Primary School</t>
  </si>
  <si>
    <t>Phoenix Community Primary School</t>
  </si>
  <si>
    <t>Pupil focussed extended school funding &amp;/or grants</t>
  </si>
  <si>
    <t>Borough Green Primary School</t>
  </si>
  <si>
    <t>Roseacre Junior School</t>
  </si>
  <si>
    <t>Herne Bay Junior School</t>
  </si>
  <si>
    <t>Ditton Infant School</t>
  </si>
  <si>
    <t>Community focussed extended school staff</t>
  </si>
  <si>
    <t>Community focussed extended school costs</t>
  </si>
  <si>
    <t>E31</t>
  </si>
  <si>
    <t>E32</t>
  </si>
  <si>
    <t>I15</t>
  </si>
  <si>
    <t>I16</t>
  </si>
  <si>
    <t>I17</t>
  </si>
  <si>
    <t>Greatstone Primary School</t>
  </si>
  <si>
    <t>Wincheap Foundation Primary School</t>
  </si>
  <si>
    <t>Harcourt Primary School</t>
  </si>
  <si>
    <t>Willesborough Junior School</t>
  </si>
  <si>
    <t>Your School</t>
  </si>
  <si>
    <t>£</t>
  </si>
  <si>
    <t>%</t>
  </si>
  <si>
    <t>EXPENDITURE</t>
  </si>
  <si>
    <t xml:space="preserve">Total Expenditure  </t>
  </si>
  <si>
    <t>INCOME</t>
  </si>
  <si>
    <t>Receipts from supply teachers insurance claims</t>
  </si>
  <si>
    <t>Teaching staff</t>
  </si>
  <si>
    <t>Supply teaching staff</t>
  </si>
  <si>
    <t>Education support staff</t>
  </si>
  <si>
    <t>Premises staff</t>
  </si>
  <si>
    <t>Administrative and clerical staff</t>
  </si>
  <si>
    <t>Catering staff</t>
  </si>
  <si>
    <t>Cost of other staff</t>
  </si>
  <si>
    <t>Indirect employee expenses</t>
  </si>
  <si>
    <t>Development and training</t>
  </si>
  <si>
    <t>Supply teacher insurance</t>
  </si>
  <si>
    <t>Staff related insurance</t>
  </si>
  <si>
    <t>Building maintenance and improvement</t>
  </si>
  <si>
    <t>Grounds maintenance and improvement</t>
  </si>
  <si>
    <t>Cleaning and caretaking</t>
  </si>
  <si>
    <t>Water and sewerage</t>
  </si>
  <si>
    <t>Energy</t>
  </si>
  <si>
    <t>Rates</t>
  </si>
  <si>
    <t>Other occupation costs</t>
  </si>
  <si>
    <t>Learning resources (not ICT equipment)</t>
  </si>
  <si>
    <t>ICT learning resources</t>
  </si>
  <si>
    <t>Exam fees</t>
  </si>
  <si>
    <t>Administrative supplies</t>
  </si>
  <si>
    <t>Other insurance premiums</t>
  </si>
  <si>
    <t>Special facilities</t>
  </si>
  <si>
    <t>Catering supplies</t>
  </si>
  <si>
    <t>Agency supply teaching staff</t>
  </si>
  <si>
    <t>Bought in professional services - curriculum</t>
  </si>
  <si>
    <t>Loan interest</t>
  </si>
  <si>
    <t>Funding for minority ethnic pupils</t>
  </si>
  <si>
    <t>Other government grants</t>
  </si>
  <si>
    <t>Other grants and payments</t>
  </si>
  <si>
    <t>Income from catering</t>
  </si>
  <si>
    <t>Receipts from other insurance claims</t>
  </si>
  <si>
    <t>Income from contributions to visits etc.</t>
  </si>
  <si>
    <t>Donations and/or voluntary funds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</si>
  <si>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</si>
  <si>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</si>
  <si>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</si>
  <si>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</si>
  <si>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</si>
  <si>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</si>
  <si>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</si>
  <si>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</si>
  <si>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</si>
  <si>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</si>
  <si>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</si>
  <si>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</si>
  <si>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</si>
  <si>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</si>
  <si>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</si>
  <si>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</si>
  <si>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</si>
  <si>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</si>
  <si>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</si>
  <si>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</si>
  <si>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</si>
  <si>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</si>
  <si>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</si>
  <si>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</si>
  <si>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</si>
  <si>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</si>
  <si>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</si>
  <si>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</si>
  <si>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</si>
  <si>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</si>
  <si>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I01</t>
  </si>
  <si>
    <t>I02</t>
  </si>
  <si>
    <t>I04</t>
  </si>
  <si>
    <t>I05</t>
  </si>
  <si>
    <t>I06</t>
  </si>
  <si>
    <t>I07</t>
  </si>
  <si>
    <t>I08</t>
  </si>
  <si>
    <t>I09</t>
  </si>
  <si>
    <t>I10</t>
  </si>
  <si>
    <t>I11</t>
  </si>
  <si>
    <t>I12</t>
  </si>
  <si>
    <t>I13</t>
  </si>
  <si>
    <t>Maypole Primary School</t>
  </si>
  <si>
    <t>Junior</t>
  </si>
  <si>
    <t>Infant</t>
  </si>
  <si>
    <t>Crockenhill Primary School</t>
  </si>
  <si>
    <t>Cobham Primary School</t>
  </si>
  <si>
    <t>Higham Primary School</t>
  </si>
  <si>
    <t>Lawn Primary School</t>
  </si>
  <si>
    <t>Shears Green Infant School</t>
  </si>
  <si>
    <t>Bean Primary School</t>
  </si>
  <si>
    <t>Capel Primary School</t>
  </si>
  <si>
    <t>Dunton Green Primary School</t>
  </si>
  <si>
    <t>Halstead Community Primary School</t>
  </si>
  <si>
    <t>Four Elms Primary School</t>
  </si>
  <si>
    <t>Kemsing Primary School</t>
  </si>
  <si>
    <t>Leigh Primary School</t>
  </si>
  <si>
    <t>Otford Primary School</t>
  </si>
  <si>
    <t>Pembury School</t>
  </si>
  <si>
    <t>Sandhurst Primary School</t>
  </si>
  <si>
    <t>Weald Community Primary School</t>
  </si>
  <si>
    <t>Shoreham Village School</t>
  </si>
  <si>
    <t>Sussex Road Community Primary School</t>
  </si>
  <si>
    <t>Boughton Monchelsea Primary School</t>
  </si>
  <si>
    <t>East Farleigh Primary School</t>
  </si>
  <si>
    <t>East Peckham Primary School</t>
  </si>
  <si>
    <t>Headcorn Primary School</t>
  </si>
  <si>
    <t>Hollingbourne Primary School</t>
  </si>
  <si>
    <t>Ightham Primary School</t>
  </si>
  <si>
    <t>Lenham Primary School</t>
  </si>
  <si>
    <t>Platts Heath Primary School</t>
  </si>
  <si>
    <t>Brunswick House Primary School</t>
  </si>
  <si>
    <t>North Borough Junior School</t>
  </si>
  <si>
    <t>Park Way Primary School</t>
  </si>
  <si>
    <t>Mereworth Community Primary School</t>
  </si>
  <si>
    <t>Offham Primary School</t>
  </si>
  <si>
    <t>Plaxtol Primary School</t>
  </si>
  <si>
    <t>Ryarsh Primary School</t>
  </si>
  <si>
    <t>Shipbourne School</t>
  </si>
  <si>
    <t>Staplehurst School</t>
  </si>
  <si>
    <t>Sutton Valence Primary School</t>
  </si>
  <si>
    <t>Eastling Primary School</t>
  </si>
  <si>
    <t>Davington Primary School</t>
  </si>
  <si>
    <t>Lower Halstow School</t>
  </si>
  <si>
    <t>Canterbury Road Primary School</t>
  </si>
  <si>
    <t>Blean Primary School</t>
  </si>
  <si>
    <t>Hoath Primary School</t>
  </si>
  <si>
    <t>Westmeads Community Infant School</t>
  </si>
  <si>
    <t>Whitstable Junior School</t>
  </si>
  <si>
    <t>Aldington Primary School</t>
  </si>
  <si>
    <t>East Stour Primary School</t>
  </si>
  <si>
    <t>Victoria Road Primary School</t>
  </si>
  <si>
    <t>Willesborough Infant School</t>
  </si>
  <si>
    <t>Brook Community Primary School</t>
  </si>
  <si>
    <t>Challock Primary School</t>
  </si>
  <si>
    <t>Mersham Primary School</t>
  </si>
  <si>
    <t>Smeeth Community Primary School</t>
  </si>
  <si>
    <t>Hawkinge Primary School</t>
  </si>
  <si>
    <t>Sellindge Primary School</t>
  </si>
  <si>
    <t>River Primary School</t>
  </si>
  <si>
    <t>Langdon Primary School</t>
  </si>
  <si>
    <t>Eythorne Elvington Community Primary School</t>
  </si>
  <si>
    <t>Lydden Primary School</t>
  </si>
  <si>
    <t>Preston Primary School</t>
  </si>
  <si>
    <t>Wingham Primary School</t>
  </si>
  <si>
    <t>Ellington Infant School</t>
  </si>
  <si>
    <t>Priory Infant School</t>
  </si>
  <si>
    <t>Shears Green Junior School</t>
  </si>
  <si>
    <t>West Minster Primary School</t>
  </si>
  <si>
    <t>Aycliffe Community Primary School</t>
  </si>
  <si>
    <t>Riverhead Infant School</t>
  </si>
  <si>
    <t>Claremont Primary School</t>
  </si>
  <si>
    <t>Langton Green Primary School</t>
  </si>
  <si>
    <t>Bishops Down Primary School</t>
  </si>
  <si>
    <t>Singlewell Primary School</t>
  </si>
  <si>
    <t>Cheriton Primary School</t>
  </si>
  <si>
    <t>Brookfield Infant School</t>
  </si>
  <si>
    <t>Vigo Village School</t>
  </si>
  <si>
    <t>Palmarsh Primary School</t>
  </si>
  <si>
    <t>Painters Ash Primary School</t>
  </si>
  <si>
    <t>Tunbury Primary School</t>
  </si>
  <si>
    <t>Stocks Green Primary School</t>
  </si>
  <si>
    <t>Sandgate Primary School</t>
  </si>
  <si>
    <t>Sandling Primary School</t>
  </si>
  <si>
    <t>Capel-le-Ferne Primary School</t>
  </si>
  <si>
    <t>Lunsford Primary School</t>
  </si>
  <si>
    <t>Downs View Infant School</t>
  </si>
  <si>
    <t>Kingswood Primary School</t>
  </si>
  <si>
    <t>Senacre Wood Primary School</t>
  </si>
  <si>
    <t>Parkside Community Primary School</t>
  </si>
  <si>
    <t>High Firs Primary School</t>
  </si>
  <si>
    <t>Sandwich Junior School</t>
  </si>
  <si>
    <t>Sevenoaks Primary School</t>
  </si>
  <si>
    <t>Swalecliffe Community Primary School</t>
  </si>
  <si>
    <t>Aylesham Primary School</t>
  </si>
  <si>
    <t>West Borough Primary School</t>
  </si>
  <si>
    <t>Long Mead Community Primary School</t>
  </si>
  <si>
    <t>Palm Bay Primary School</t>
  </si>
  <si>
    <t>Kings Farm Primary School</t>
  </si>
  <si>
    <t>Kings Hill School</t>
  </si>
  <si>
    <t>New Ash Green Primary School</t>
  </si>
  <si>
    <t>% of total 
Exp.</t>
  </si>
  <si>
    <t>% of Exp / total inc.</t>
  </si>
  <si>
    <t>Enter last 4 digits of your DfE No.</t>
  </si>
  <si>
    <t>I18</t>
  </si>
  <si>
    <t>Ethelbert Road Primary School</t>
  </si>
  <si>
    <t>(Total Revenue)</t>
  </si>
  <si>
    <t>Additional Grant for Schools</t>
  </si>
  <si>
    <t>Pupil Premium</t>
  </si>
  <si>
    <t>Pupil Roll</t>
  </si>
  <si>
    <t>Direct revenue financing (rev contrib. to cap)</t>
  </si>
  <si>
    <t>Com focussed extended school funding &amp;/or grants</t>
  </si>
  <si>
    <t>Com focussed extended school facilities income</t>
  </si>
  <si>
    <t>amount
per Pupil</t>
  </si>
  <si>
    <t>R to Yr 6</t>
  </si>
  <si>
    <t>Primary</t>
  </si>
  <si>
    <t>All Kent Primary Schools</t>
  </si>
  <si>
    <t>Benchmark against schools with Nursery's</t>
  </si>
  <si>
    <t>Funds delegated by the LEA (excluding High Needs)</t>
  </si>
  <si>
    <t>Funding for sixth form students (excluding High Needs)</t>
  </si>
  <si>
    <t>Specially Rescourced Provision (Unit) Funding</t>
  </si>
  <si>
    <t>Funding for High Needs Pupils</t>
  </si>
  <si>
    <t>Notional SEN Budget</t>
  </si>
  <si>
    <t>I01/2/3</t>
  </si>
  <si>
    <t>DFE</t>
  </si>
  <si>
    <t>SCHOOL</t>
  </si>
  <si>
    <t>NURSERY NUMS</t>
  </si>
  <si>
    <t>YR R-6 INC SRP</t>
  </si>
  <si>
    <t>NURSERY</t>
  </si>
  <si>
    <t>PHASE</t>
  </si>
  <si>
    <t>SIZE CLASS</t>
  </si>
  <si>
    <t>NURSERY SELECTA</t>
  </si>
  <si>
    <t>PHASE SELECTA</t>
  </si>
  <si>
    <t>SIZE SELECTA</t>
  </si>
  <si>
    <t>OVERALL SLECTA</t>
  </si>
  <si>
    <t>SRP FTE</t>
  </si>
  <si>
    <t>HNP FTE</t>
  </si>
  <si>
    <t>200-299</t>
  </si>
  <si>
    <t>300-399</t>
  </si>
  <si>
    <t>100-199</t>
  </si>
  <si>
    <t>400-499</t>
  </si>
  <si>
    <t>500+</t>
  </si>
  <si>
    <t>0-99</t>
  </si>
  <si>
    <t>Your selection includes:</t>
  </si>
  <si>
    <t>Meaningful comparison is not possible in this area</t>
  </si>
  <si>
    <t>Total Income (excluding reserves and high needs)</t>
  </si>
  <si>
    <t>Select Pupil Roll to Benchmark against</t>
  </si>
  <si>
    <t>Select type of School</t>
  </si>
  <si>
    <t>I01 + I03</t>
  </si>
  <si>
    <t>Self generating</t>
  </si>
  <si>
    <t xml:space="preserve">Subjective Analysis of </t>
  </si>
  <si>
    <t xml:space="preserve"> Income and Expenditure Compared to selected and Kent Primary Averages</t>
  </si>
  <si>
    <t>I03</t>
  </si>
  <si>
    <t>HNOU</t>
  </si>
  <si>
    <t>HNTU</t>
  </si>
  <si>
    <t>HN3U</t>
  </si>
  <si>
    <t>HNMT</t>
  </si>
  <si>
    <t>HN3M</t>
  </si>
  <si>
    <t>AV Total</t>
  </si>
  <si>
    <t>AW Total</t>
  </si>
  <si>
    <t>Madginford Primary School</t>
  </si>
  <si>
    <t>Cecil Road Primary School</t>
  </si>
  <si>
    <t>Slade Primary School</t>
  </si>
  <si>
    <t>Whitfield Aspen School</t>
  </si>
  <si>
    <t>Broadwater Down Primary School</t>
  </si>
  <si>
    <t>John Wesley School</t>
  </si>
  <si>
    <t>Downsview Primary School</t>
  </si>
  <si>
    <t>St Johns CE Primary School, Canterbury</t>
  </si>
  <si>
    <t>Repton Manor Primary School</t>
  </si>
  <si>
    <t>Discovery School, The</t>
  </si>
  <si>
    <t>Anthony Roper Primary School, The</t>
  </si>
  <si>
    <t>Hadlow Primary School</t>
  </si>
  <si>
    <t>Rodmersham Primary School</t>
  </si>
  <si>
    <t>Rose Street School</t>
  </si>
  <si>
    <t>Herne Bay Infant and Nursery School</t>
  </si>
  <si>
    <t>Bethersden Primary School</t>
  </si>
  <si>
    <t>Great Chart Primary School</t>
  </si>
  <si>
    <t>St Mildreds Primary Infant School</t>
  </si>
  <si>
    <t>Callis Grange Nursery &amp; Infant School</t>
  </si>
  <si>
    <t>St Crispins Community Primary Infant School</t>
  </si>
  <si>
    <t>St Pauls Infant School, Maidstone</t>
  </si>
  <si>
    <t>St Margarets-at-Cliffe Primary School</t>
  </si>
  <si>
    <t>Bromstone Primary School</t>
  </si>
  <si>
    <t>Craylands School, The</t>
  </si>
  <si>
    <t>Churchill School, The, Hawkinge</t>
  </si>
  <si>
    <t>St Pauls CEP School</t>
  </si>
  <si>
    <t>Fawkham CEP School</t>
  </si>
  <si>
    <t>Sedleys CEP School</t>
  </si>
  <si>
    <t>Benenden CEP School</t>
  </si>
  <si>
    <t>Bidborough CEP School</t>
  </si>
  <si>
    <t>Cranbrook CEP School</t>
  </si>
  <si>
    <t>Goudhurst &amp; Kilndown CEP School</t>
  </si>
  <si>
    <t>Hawkhurst CEP School</t>
  </si>
  <si>
    <t>Hildenborough CEP School</t>
  </si>
  <si>
    <t>Lamberhurst St Marys CEP School</t>
  </si>
  <si>
    <t>Seal CEP School</t>
  </si>
  <si>
    <t>St Johns CEP School, Sevenoaks</t>
  </si>
  <si>
    <t>Speldhurst CEP School</t>
  </si>
  <si>
    <t>Sundridge &amp; Brasted CEP School</t>
  </si>
  <si>
    <t>St Johns CEP School, Tunbridge Wells</t>
  </si>
  <si>
    <t>St Marks CEP School, Tunbridge Wells</t>
  </si>
  <si>
    <t>St Peters CEP School, Tunbridge Wells</t>
  </si>
  <si>
    <t>Crockham Hill CEP School</t>
  </si>
  <si>
    <t>Churchill CEP School, Westerham</t>
  </si>
  <si>
    <t>St Peters CEP School, Aylesford</t>
  </si>
  <si>
    <t>Bredhurst CEP School</t>
  </si>
  <si>
    <t>Burham CEP School</t>
  </si>
  <si>
    <t>Harrietsham CEP School</t>
  </si>
  <si>
    <t>Leeds &amp; Broomfield CEP School</t>
  </si>
  <si>
    <t>St Michaels CEJ School, Maidstone</t>
  </si>
  <si>
    <t>St Michaels Infant School</t>
  </si>
  <si>
    <t>Thurnham CEI School</t>
  </si>
  <si>
    <t>Trottiscliffe CEP School</t>
  </si>
  <si>
    <t>Ulcombe CEP School</t>
  </si>
  <si>
    <t>Wateringbury CEP School</t>
  </si>
  <si>
    <t>Wouldham, All Saints CE School</t>
  </si>
  <si>
    <t>St Georges CEP School, Wrotham</t>
  </si>
  <si>
    <t>St Margarets Collier Street School</t>
  </si>
  <si>
    <t>Laddingford St Marys CEP School</t>
  </si>
  <si>
    <t>Yalding, St Peter &amp; St Paul CEP School</t>
  </si>
  <si>
    <t>Ospringe CEP School</t>
  </si>
  <si>
    <t>Hernhill CEP School</t>
  </si>
  <si>
    <t>Newington CEP School</t>
  </si>
  <si>
    <t>Teynham Parochial CEP School</t>
  </si>
  <si>
    <t>Barham CEP School</t>
  </si>
  <si>
    <t>Bridge and Patrixbourne CEP School</t>
  </si>
  <si>
    <t>Chislet CEP School</t>
  </si>
  <si>
    <t>Littlebourne CEP School</t>
  </si>
  <si>
    <t>St Alphege CEI School</t>
  </si>
  <si>
    <t>Wickhambreaux CEP School</t>
  </si>
  <si>
    <t>John Mayne CEP School</t>
  </si>
  <si>
    <t>Brabourne CEP School</t>
  </si>
  <si>
    <t>Brookland CEP School</t>
  </si>
  <si>
    <t>Chilham, St Marys CEP School</t>
  </si>
  <si>
    <t>High Halden CEP School</t>
  </si>
  <si>
    <t>Woodchurch CEP School</t>
  </si>
  <si>
    <t>Bodsham CEP School</t>
  </si>
  <si>
    <t>St Martins CEP School, Folkestone</t>
  </si>
  <si>
    <t>St Peters CEP School, Folkestone</t>
  </si>
  <si>
    <t>Seabrook CEP School</t>
  </si>
  <si>
    <t>Lyminge CEP School</t>
  </si>
  <si>
    <t>Lympne CEP School</t>
  </si>
  <si>
    <t>Stelling Minnis CEP School</t>
  </si>
  <si>
    <t>Stowting CEP School</t>
  </si>
  <si>
    <t>Selsted CEP School</t>
  </si>
  <si>
    <t>Eastry CEP School</t>
  </si>
  <si>
    <t>Goodnestone CEP School</t>
  </si>
  <si>
    <t>Guston CEP School</t>
  </si>
  <si>
    <t>Nonington CEP School</t>
  </si>
  <si>
    <t>Sibertswold CEP School</t>
  </si>
  <si>
    <t>Birchington CEP School</t>
  </si>
  <si>
    <t>Holy Trinity &amp; St Johns CEP School</t>
  </si>
  <si>
    <t>St Saviours CEJ School</t>
  </si>
  <si>
    <t>Minster CEP School</t>
  </si>
  <si>
    <t>Monkton CEP School</t>
  </si>
  <si>
    <t>St Nicholas-at-Wade CEP School</t>
  </si>
  <si>
    <t>Frittenden CEP School</t>
  </si>
  <si>
    <t>Egerton CEP School</t>
  </si>
  <si>
    <t>St Lawrence CEP School, Sevenoaks</t>
  </si>
  <si>
    <t>Boughton-under-Blean &amp; Dunkirk Primary School</t>
  </si>
  <si>
    <t>St Peters Methodist Primary School, Canterbury</t>
  </si>
  <si>
    <t>St Matthews High Brooms CEP School</t>
  </si>
  <si>
    <t>Herne CE Infant &amp; Nursery School</t>
  </si>
  <si>
    <t>Langafel CEP School</t>
  </si>
  <si>
    <t>Southborough CEP School, Tunbridge Wells</t>
  </si>
  <si>
    <t>West Kingsdown CE Primary School</t>
  </si>
  <si>
    <t>St Katharines Knockholt CEP School</t>
  </si>
  <si>
    <t>Chevening St Botolphs CEP School</t>
  </si>
  <si>
    <t>Colliers Green CEP School</t>
  </si>
  <si>
    <t>Sissinghurst (VA) CEP School</t>
  </si>
  <si>
    <t>Hever CEP School</t>
  </si>
  <si>
    <t>Penshurst CEP School</t>
  </si>
  <si>
    <t>Lady Boswells CEP School</t>
  </si>
  <si>
    <t>Ide Hill CEP School</t>
  </si>
  <si>
    <t>St Barnabas CEP School</t>
  </si>
  <si>
    <t>St James CEI School, Tunbridge Wells</t>
  </si>
  <si>
    <t>Hunton CEP School</t>
  </si>
  <si>
    <t>Platt C of E Primary School</t>
  </si>
  <si>
    <t>Bapchild &amp; Tonge CEP School</t>
  </si>
  <si>
    <t>Hartlip Endowed CEP School</t>
  </si>
  <si>
    <t>Tunstall CEP School</t>
  </si>
  <si>
    <t>Herne C of E (Aided) Junior School</t>
  </si>
  <si>
    <t>Whitstable &amp; Seasalter Endowed CEJ School</t>
  </si>
  <si>
    <t>Ashford St Mary's CEP School</t>
  </si>
  <si>
    <t>Wittersham CEP School</t>
  </si>
  <si>
    <t>Elham CEP School</t>
  </si>
  <si>
    <t>Saltwood CEP School</t>
  </si>
  <si>
    <t>Ash Cartwright &amp; Kelsey CEP School</t>
  </si>
  <si>
    <t>St Marys CEP School, Dover</t>
  </si>
  <si>
    <t>St Peter-in-Thanet CEJ School</t>
  </si>
  <si>
    <t>Ramsgate Holy Trinity CEP School</t>
  </si>
  <si>
    <t>St Marys CEP School, Swanley</t>
  </si>
  <si>
    <t>St Augustines Catholic Primary School, Hythe</t>
  </si>
  <si>
    <t>St Ethelberts Catholic Primary School</t>
  </si>
  <si>
    <t>St Anselms Catholic Primary School</t>
  </si>
  <si>
    <t>Our Ladys Catholic Primary School</t>
  </si>
  <si>
    <t>St Thomas Catholic Primary School, Canterbury</t>
  </si>
  <si>
    <t>Greenfields Community Primary School</t>
  </si>
  <si>
    <t>Hythe Bay C of E Primary School</t>
  </si>
  <si>
    <t>Castle Hill Community School</t>
  </si>
  <si>
    <t>Palace Wood Primary School</t>
  </si>
  <si>
    <t>Ashford Oaks Community Primary School</t>
  </si>
  <si>
    <t>Rusthall St Pauls CE Primary School</t>
  </si>
  <si>
    <t>Garlinge Primary School &amp; Nursery</t>
  </si>
  <si>
    <t>Newington Community Primary School</t>
  </si>
  <si>
    <t>Goat Lees Primary School</t>
  </si>
  <si>
    <t>Snodland CEP School</t>
  </si>
  <si>
    <t>St Francis Catholic Primary School</t>
  </si>
  <si>
    <t>Ditton CEJ School</t>
  </si>
  <si>
    <t>Holy Trinity CEP School, Dartford</t>
  </si>
  <si>
    <t>St Bartholomews Catholic Primary School</t>
  </si>
  <si>
    <t>Brookfield Junior School</t>
  </si>
  <si>
    <t xml:space="preserve">Woodlands Primary School </t>
  </si>
  <si>
    <t>E28B</t>
  </si>
  <si>
    <t>E28b</t>
  </si>
  <si>
    <t>Bought in professional services other - Non PFI</t>
  </si>
  <si>
    <t>Bought in professional services other - PFI only</t>
  </si>
  <si>
    <t>I08b</t>
  </si>
  <si>
    <t>Income from Letting premises</t>
  </si>
  <si>
    <t>Other income from facilities and services</t>
  </si>
  <si>
    <t>THIS BENCHMARKING SHEET IS FOR PRIMARY SCHOOLS ONLY</t>
  </si>
  <si>
    <t xml:space="preserve">Enter your DFE number in the pink shaded box.  </t>
  </si>
  <si>
    <t xml:space="preserve">Your school is shown compared to schools based on your selections and to the overall primary school average.  </t>
  </si>
  <si>
    <t>The sheet is formatted to print on one page.</t>
  </si>
  <si>
    <t>CFR = Consistent Financial Reporting</t>
  </si>
  <si>
    <t xml:space="preserve">Select Schools with or without Nursery places, School type and Pupil options from the drop down boxes.  </t>
  </si>
  <si>
    <t>KCC Finance &amp; Procurement</t>
  </si>
  <si>
    <t>KCC Finance &amp; Procurement
All Negative figures</t>
  </si>
  <si>
    <t>Self generating
(HNOU, HNTU &amp; HN3U)</t>
  </si>
  <si>
    <t>Self generating
(HNMT &amp; HN3M)</t>
  </si>
  <si>
    <t>PFI School</t>
  </si>
  <si>
    <t>Revised PFI figures</t>
  </si>
  <si>
    <t>The Craylands School</t>
  </si>
  <si>
    <t>PFI Breakdown</t>
  </si>
  <si>
    <t>Standard percentage figures for 2014-15 to 2017-18</t>
  </si>
  <si>
    <t>Comments</t>
  </si>
  <si>
    <t>Calculation</t>
  </si>
  <si>
    <t>Adjusted PFI Figures</t>
  </si>
  <si>
    <t>I18A</t>
  </si>
  <si>
    <t>I18B</t>
  </si>
  <si>
    <t>I18C</t>
  </si>
  <si>
    <t>Covid-19 furloughed Staff</t>
  </si>
  <si>
    <t>Covid-19 any other Covid-19 related grant</t>
  </si>
  <si>
    <t>Covid-19 £1bn package</t>
  </si>
  <si>
    <t>2021-22</t>
  </si>
  <si>
    <t>No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</si>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</sst>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0000"/>
    <numFmt numFmtId="165" formatCode="0.0"/>
    <numFmt numFmtId="166" formatCode="0.000"/>
    <numFmt numFmtId="167" formatCode="&quot;£&quot;#,##0.00"/>
    <numFmt numFmtId="168" formatCode="#,##0.000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MS Sans Serif"/>
      <family val="2"/>
    </font>
    <font>
      <b/>
      <sz val="12"/>
      <name val="MS Sans Serif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0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58">
    <xf numFmtId="0" fontId="0" fillId="0" borderId="0"/>
    <xf numFmtId="0" fontId="8" fillId="2" borderId="0" applyNumberFormat="0" applyBorder="0" applyAlignment="0" applyProtection="0"/>
    <xf numFmtId="0" fontId="32" fillId="24" borderId="0" applyNumberFormat="0" applyBorder="0" applyAlignment="0" applyProtection="0"/>
    <xf numFmtId="0" fontId="2" fillId="2" borderId="0" applyNumberFormat="0" applyBorder="0" applyAlignment="0" applyProtection="0"/>
    <xf numFmtId="0" fontId="8" fillId="3" borderId="0" applyNumberFormat="0" applyBorder="0" applyAlignment="0" applyProtection="0"/>
    <xf numFmtId="0" fontId="32" fillId="25" borderId="0" applyNumberFormat="0" applyBorder="0" applyAlignment="0" applyProtection="0"/>
    <xf numFmtId="0" fontId="2" fillId="3" borderId="0" applyNumberFormat="0" applyBorder="0" applyAlignment="0" applyProtection="0"/>
    <xf numFmtId="0" fontId="8" fillId="4" borderId="0" applyNumberFormat="0" applyBorder="0" applyAlignment="0" applyProtection="0"/>
    <xf numFmtId="0" fontId="32" fillId="26" borderId="0" applyNumberFormat="0" applyBorder="0" applyAlignment="0" applyProtection="0"/>
    <xf numFmtId="0" fontId="2" fillId="4" borderId="0" applyNumberFormat="0" applyBorder="0" applyAlignment="0" applyProtection="0"/>
    <xf numFmtId="0" fontId="8" fillId="5" borderId="0" applyNumberFormat="0" applyBorder="0" applyAlignment="0" applyProtection="0"/>
    <xf numFmtId="0" fontId="32" fillId="27" borderId="0" applyNumberFormat="0" applyBorder="0" applyAlignment="0" applyProtection="0"/>
    <xf numFmtId="0" fontId="2" fillId="5" borderId="0" applyNumberFormat="0" applyBorder="0" applyAlignment="0" applyProtection="0"/>
    <xf numFmtId="0" fontId="8" fillId="6" borderId="0" applyNumberFormat="0" applyBorder="0" applyAlignment="0" applyProtection="0"/>
    <xf numFmtId="0" fontId="32" fillId="28" borderId="0" applyNumberFormat="0" applyBorder="0" applyAlignment="0" applyProtection="0"/>
    <xf numFmtId="0" fontId="2" fillId="6" borderId="0" applyNumberFormat="0" applyBorder="0" applyAlignment="0" applyProtection="0"/>
    <xf numFmtId="0" fontId="8" fillId="7" borderId="0" applyNumberFormat="0" applyBorder="0" applyAlignment="0" applyProtection="0"/>
    <xf numFmtId="0" fontId="32" fillId="29" borderId="0" applyNumberFormat="0" applyBorder="0" applyAlignment="0" applyProtection="0"/>
    <xf numFmtId="0" fontId="2" fillId="7" borderId="0" applyNumberFormat="0" applyBorder="0" applyAlignment="0" applyProtection="0"/>
    <xf numFmtId="0" fontId="8" fillId="8" borderId="0" applyNumberFormat="0" applyBorder="0" applyAlignment="0" applyProtection="0"/>
    <xf numFmtId="0" fontId="32" fillId="30" borderId="0" applyNumberFormat="0" applyBorder="0" applyAlignment="0" applyProtection="0"/>
    <xf numFmtId="0" fontId="2" fillId="8" borderId="0" applyNumberFormat="0" applyBorder="0" applyAlignment="0" applyProtection="0"/>
    <xf numFmtId="0" fontId="8" fillId="9" borderId="0" applyNumberFormat="0" applyBorder="0" applyAlignment="0" applyProtection="0"/>
    <xf numFmtId="0" fontId="32" fillId="31" borderId="0" applyNumberFormat="0" applyBorder="0" applyAlignment="0" applyProtection="0"/>
    <xf numFmtId="0" fontId="2" fillId="9" borderId="0" applyNumberFormat="0" applyBorder="0" applyAlignment="0" applyProtection="0"/>
    <xf numFmtId="0" fontId="8" fillId="10" borderId="0" applyNumberFormat="0" applyBorder="0" applyAlignment="0" applyProtection="0"/>
    <xf numFmtId="0" fontId="32" fillId="32" borderId="0" applyNumberFormat="0" applyBorder="0" applyAlignment="0" applyProtection="0"/>
    <xf numFmtId="0" fontId="2" fillId="10" borderId="0" applyNumberFormat="0" applyBorder="0" applyAlignment="0" applyProtection="0"/>
    <xf numFmtId="0" fontId="8" fillId="5" borderId="0" applyNumberFormat="0" applyBorder="0" applyAlignment="0" applyProtection="0"/>
    <xf numFmtId="0" fontId="32" fillId="33" borderId="0" applyNumberFormat="0" applyBorder="0" applyAlignment="0" applyProtection="0"/>
    <xf numFmtId="0" fontId="2" fillId="5" borderId="0" applyNumberFormat="0" applyBorder="0" applyAlignment="0" applyProtection="0"/>
    <xf numFmtId="0" fontId="8" fillId="8" borderId="0" applyNumberFormat="0" applyBorder="0" applyAlignment="0" applyProtection="0"/>
    <xf numFmtId="0" fontId="32" fillId="34" borderId="0" applyNumberFormat="0" applyBorder="0" applyAlignment="0" applyProtection="0"/>
    <xf numFmtId="0" fontId="2" fillId="8" borderId="0" applyNumberFormat="0" applyBorder="0" applyAlignment="0" applyProtection="0"/>
    <xf numFmtId="0" fontId="8" fillId="11" borderId="0" applyNumberFormat="0" applyBorder="0" applyAlignment="0" applyProtection="0"/>
    <xf numFmtId="0" fontId="32" fillId="35" borderId="0" applyNumberFormat="0" applyBorder="0" applyAlignment="0" applyProtection="0"/>
    <xf numFmtId="0" fontId="2" fillId="11" borderId="0" applyNumberFormat="0" applyBorder="0" applyAlignment="0" applyProtection="0"/>
    <xf numFmtId="0" fontId="9" fillId="12" borderId="0" applyNumberFormat="0" applyBorder="0" applyAlignment="0" applyProtection="0"/>
    <xf numFmtId="0" fontId="33" fillId="36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33" fillId="37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33" fillId="38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33" fillId="39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33" fillId="40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33" fillId="41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33" fillId="42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33" fillId="43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33" fillId="44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33" fillId="45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33" fillId="46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33" fillId="47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34" fillId="48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35" fillId="49" borderId="64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36" fillId="50" borderId="65" applyNumberFormat="0" applyAlignment="0" applyProtection="0"/>
    <xf numFmtId="0" fontId="12" fillId="21" borderId="2" applyNumberFormat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38" fillId="5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>
      <alignment horizontal="center" vertical="center" wrapText="1"/>
    </xf>
    <xf numFmtId="0" fontId="16" fillId="0" borderId="3">
      <alignment horizontal="center" vertical="center" wrapText="1"/>
    </xf>
    <xf numFmtId="0" fontId="7" fillId="0" borderId="3">
      <alignment horizontal="center" vertical="center" wrapText="1"/>
    </xf>
    <xf numFmtId="0" fontId="15" fillId="0" borderId="0">
      <alignment horizontal="left" wrapText="1"/>
    </xf>
    <xf numFmtId="0" fontId="17" fillId="0" borderId="4" applyNumberFormat="0" applyFill="0" applyAlignment="0" applyProtection="0"/>
    <xf numFmtId="0" fontId="39" fillId="0" borderId="66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40" fillId="0" borderId="67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41" fillId="0" borderId="68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42" fillId="52" borderId="64" applyNumberFormat="0" applyAlignment="0" applyProtection="0"/>
    <xf numFmtId="0" fontId="20" fillId="7" borderId="1" applyNumberFormat="0" applyAlignment="0" applyProtection="0"/>
    <xf numFmtId="0" fontId="16" fillId="0" borderId="0">
      <alignment horizontal="left" vertical="center"/>
    </xf>
    <xf numFmtId="0" fontId="7" fillId="0" borderId="0">
      <alignment horizontal="left" vertical="center"/>
    </xf>
    <xf numFmtId="0" fontId="16" fillId="0" borderId="0">
      <alignment horizontal="center" vertical="center"/>
    </xf>
    <xf numFmtId="0" fontId="7" fillId="0" borderId="0">
      <alignment horizontal="center" vertical="center"/>
    </xf>
    <xf numFmtId="0" fontId="21" fillId="0" borderId="7" applyNumberFormat="0" applyFill="0" applyAlignment="0" applyProtection="0"/>
    <xf numFmtId="0" fontId="43" fillId="0" borderId="69" applyNumberFormat="0" applyFill="0" applyAlignment="0" applyProtection="0"/>
    <xf numFmtId="0" fontId="21" fillId="0" borderId="7" applyNumberFormat="0" applyFill="0" applyAlignment="0" applyProtection="0"/>
    <xf numFmtId="0" fontId="22" fillId="22" borderId="0" applyNumberFormat="0" applyBorder="0" applyAlignment="0" applyProtection="0"/>
    <xf numFmtId="0" fontId="44" fillId="53" borderId="0" applyNumberFormat="0" applyBorder="0" applyAlignment="0" applyProtection="0"/>
    <xf numFmtId="0" fontId="22" fillId="22" borderId="0" applyNumberFormat="0" applyBorder="0" applyAlignment="0" applyProtection="0"/>
    <xf numFmtId="0" fontId="6" fillId="0" borderId="0"/>
    <xf numFmtId="0" fontId="4" fillId="0" borderId="0"/>
    <xf numFmtId="0" fontId="3" fillId="0" borderId="0"/>
    <xf numFmtId="0" fontId="32" fillId="0" borderId="0"/>
    <xf numFmtId="0" fontId="5" fillId="0" borderId="0"/>
    <xf numFmtId="0" fontId="4" fillId="0" borderId="0"/>
    <xf numFmtId="0" fontId="3" fillId="0" borderId="0"/>
    <xf numFmtId="0" fontId="45" fillId="0" borderId="0"/>
    <xf numFmtId="0" fontId="3" fillId="0" borderId="0"/>
    <xf numFmtId="0" fontId="3" fillId="23" borderId="8" applyNumberFormat="0" applyFont="0" applyAlignment="0" applyProtection="0"/>
    <xf numFmtId="0" fontId="32" fillId="54" borderId="70" applyNumberFormat="0" applyFont="0" applyAlignment="0" applyProtection="0"/>
    <xf numFmtId="0" fontId="3" fillId="23" borderId="8" applyNumberFormat="0" applyFont="0" applyAlignment="0" applyProtection="0"/>
    <xf numFmtId="3" fontId="16" fillId="0" borderId="0">
      <alignment horizontal="right"/>
    </xf>
    <xf numFmtId="3" fontId="7" fillId="0" borderId="0">
      <alignment horizontal="right"/>
    </xf>
    <xf numFmtId="0" fontId="23" fillId="20" borderId="9" applyNumberFormat="0" applyAlignment="0" applyProtection="0"/>
    <xf numFmtId="0" fontId="46" fillId="49" borderId="71" applyNumberFormat="0" applyAlignment="0" applyProtection="0"/>
    <xf numFmtId="0" fontId="23" fillId="20" borderId="9" applyNumberForma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48" fillId="0" borderId="72" applyNumberFormat="0" applyFill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221">
    <xf numFmtId="0" fontId="0" fillId="0" borderId="0" xfId="0"/>
    <xf numFmtId="0" fontId="0" fillId="55" borderId="0" xfId="0" applyFill="1"/>
    <xf numFmtId="0" fontId="5" fillId="0" borderId="0" xfId="86" applyFont="1" applyProtection="1">
      <protection hidden="1"/>
    </xf>
    <xf numFmtId="0" fontId="5" fillId="0" borderId="0" xfId="86" applyFont="1" applyAlignment="1" applyProtection="1">
      <alignment horizontal="left"/>
      <protection hidden="1"/>
    </xf>
    <xf numFmtId="49" fontId="5" fillId="0" borderId="0" xfId="86" applyNumberFormat="1" applyFont="1" applyAlignment="1" applyProtection="1">
      <alignment horizontal="center"/>
      <protection hidden="1"/>
    </xf>
    <xf numFmtId="0" fontId="5" fillId="0" borderId="0" xfId="86" applyFont="1" applyAlignment="1" applyProtection="1">
      <alignment horizontal="center"/>
      <protection hidden="1"/>
    </xf>
    <xf numFmtId="0" fontId="5" fillId="0" borderId="0" xfId="86" applyFont="1" applyBorder="1" applyProtection="1">
      <protection hidden="1"/>
    </xf>
    <xf numFmtId="0" fontId="5" fillId="0" borderId="0" xfId="86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28" fillId="0" borderId="11" xfId="86" applyFont="1" applyBorder="1" applyAlignment="1" applyProtection="1">
      <alignment horizontal="center" vertical="center"/>
      <protection hidden="1"/>
    </xf>
    <xf numFmtId="0" fontId="29" fillId="0" borderId="0" xfId="86" applyNumberFormat="1" applyFont="1" applyFill="1" applyBorder="1" applyAlignment="1" applyProtection="1">
      <alignment vertical="center" wrapText="1"/>
      <protection hidden="1"/>
    </xf>
    <xf numFmtId="0" fontId="5" fillId="0" borderId="0" xfId="86" applyFont="1" applyFill="1" applyAlignment="1" applyProtection="1">
      <alignment horizontal="right" vertical="center"/>
      <protection hidden="1"/>
    </xf>
    <xf numFmtId="0" fontId="5" fillId="0" borderId="0" xfId="86" applyFont="1" applyFill="1" applyBorder="1" applyAlignment="1" applyProtection="1">
      <alignment vertical="center"/>
      <protection hidden="1"/>
    </xf>
    <xf numFmtId="0" fontId="5" fillId="0" borderId="0" xfId="86" applyFont="1" applyFill="1" applyBorder="1" applyAlignment="1" applyProtection="1">
      <alignment horizontal="right" vertical="center"/>
      <protection hidden="1"/>
    </xf>
    <xf numFmtId="0" fontId="45" fillId="0" borderId="0" xfId="86" applyFont="1" applyFill="1" applyBorder="1" applyAlignment="1" applyProtection="1">
      <alignment vertical="center"/>
      <protection hidden="1"/>
    </xf>
    <xf numFmtId="0" fontId="5" fillId="0" borderId="0" xfId="86" applyFont="1" applyFill="1" applyBorder="1" applyAlignment="1" applyProtection="1">
      <alignment horizontal="center" vertical="center"/>
      <protection hidden="1"/>
    </xf>
    <xf numFmtId="0" fontId="5" fillId="0" borderId="0" xfId="86" applyFont="1" applyFill="1" applyAlignment="1" applyProtection="1">
      <alignment horizontal="left" vertical="center"/>
      <protection hidden="1"/>
    </xf>
    <xf numFmtId="0" fontId="5" fillId="0" borderId="0" xfId="86" applyFont="1" applyAlignment="1" applyProtection="1">
      <alignment horizontal="center" vertical="center"/>
      <protection hidden="1"/>
    </xf>
    <xf numFmtId="0" fontId="5" fillId="0" borderId="12" xfId="86" applyFont="1" applyBorder="1" applyProtection="1">
      <protection hidden="1"/>
    </xf>
    <xf numFmtId="0" fontId="5" fillId="0" borderId="13" xfId="86" applyFont="1" applyBorder="1" applyProtection="1">
      <protection hidden="1"/>
    </xf>
    <xf numFmtId="0" fontId="5" fillId="0" borderId="0" xfId="86" applyFont="1" applyBorder="1" applyAlignment="1" applyProtection="1">
      <alignment horizontal="center" vertical="center" wrapText="1"/>
      <protection hidden="1"/>
    </xf>
    <xf numFmtId="0" fontId="5" fillId="0" borderId="14" xfId="86" applyFont="1" applyBorder="1" applyAlignment="1" applyProtection="1">
      <alignment horizontal="centerContinuous" vertical="top"/>
      <protection hidden="1"/>
    </xf>
    <xf numFmtId="0" fontId="5" fillId="0" borderId="15" xfId="86" applyFont="1" applyBorder="1" applyAlignment="1" applyProtection="1">
      <alignment horizontal="centerContinuous"/>
      <protection hidden="1"/>
    </xf>
    <xf numFmtId="0" fontId="5" fillId="0" borderId="16" xfId="86" applyFont="1" applyBorder="1" applyAlignment="1" applyProtection="1">
      <alignment horizontal="center" vertical="center" wrapText="1"/>
      <protection hidden="1"/>
    </xf>
    <xf numFmtId="0" fontId="5" fillId="0" borderId="0" xfId="86" applyFont="1" applyBorder="1" applyAlignment="1" applyProtection="1">
      <alignment horizontal="center" vertical="center"/>
      <protection hidden="1"/>
    </xf>
    <xf numFmtId="0" fontId="5" fillId="0" borderId="3" xfId="86" applyFont="1" applyBorder="1" applyAlignment="1" applyProtection="1">
      <alignment horizontal="center" vertical="center"/>
      <protection hidden="1"/>
    </xf>
    <xf numFmtId="0" fontId="30" fillId="0" borderId="17" xfId="86" applyNumberFormat="1" applyFont="1" applyFill="1" applyBorder="1" applyAlignment="1" applyProtection="1">
      <alignment vertical="center" wrapText="1"/>
      <protection hidden="1"/>
    </xf>
    <xf numFmtId="4" fontId="5" fillId="0" borderId="18" xfId="86" applyNumberFormat="1" applyFont="1" applyBorder="1" applyAlignment="1" applyProtection="1">
      <alignment horizontal="left" vertical="center"/>
      <protection hidden="1"/>
    </xf>
    <xf numFmtId="0" fontId="5" fillId="0" borderId="17" xfId="86" applyFont="1" applyBorder="1" applyAlignment="1" applyProtection="1">
      <alignment horizontal="center" vertical="center" wrapText="1"/>
      <protection hidden="1"/>
    </xf>
    <xf numFmtId="0" fontId="5" fillId="0" borderId="19" xfId="86" applyFont="1" applyBorder="1" applyAlignment="1" applyProtection="1">
      <alignment horizontal="center" vertical="center" wrapText="1"/>
      <protection hidden="1"/>
    </xf>
    <xf numFmtId="0" fontId="5" fillId="0" borderId="20" xfId="86" applyFont="1" applyBorder="1" applyAlignment="1" applyProtection="1">
      <alignment horizontal="center" vertical="center" wrapText="1"/>
      <protection hidden="1"/>
    </xf>
    <xf numFmtId="3" fontId="5" fillId="0" borderId="21" xfId="86" applyNumberFormat="1" applyFont="1" applyBorder="1" applyAlignment="1" applyProtection="1">
      <alignment horizontal="left" vertical="center"/>
      <protection hidden="1"/>
    </xf>
    <xf numFmtId="3" fontId="5" fillId="0" borderId="22" xfId="86" applyNumberFormat="1" applyFont="1" applyBorder="1" applyAlignment="1" applyProtection="1">
      <alignment horizontal="right" vertical="center"/>
      <protection hidden="1"/>
    </xf>
    <xf numFmtId="4" fontId="5" fillId="0" borderId="23" xfId="86" applyNumberFormat="1" applyFont="1" applyBorder="1" applyAlignment="1" applyProtection="1">
      <alignment horizontal="right" vertical="center"/>
      <protection hidden="1"/>
    </xf>
    <xf numFmtId="0" fontId="5" fillId="0" borderId="16" xfId="86" applyFont="1" applyBorder="1" applyAlignment="1" applyProtection="1">
      <alignment vertical="center"/>
      <protection hidden="1"/>
    </xf>
    <xf numFmtId="4" fontId="5" fillId="0" borderId="22" xfId="86" applyNumberFormat="1" applyFont="1" applyBorder="1" applyAlignment="1" applyProtection="1">
      <alignment horizontal="right" vertical="center"/>
      <protection hidden="1"/>
    </xf>
    <xf numFmtId="3" fontId="5" fillId="0" borderId="0" xfId="86" applyNumberFormat="1" applyFont="1" applyBorder="1" applyAlignment="1" applyProtection="1">
      <alignment vertical="center"/>
      <protection hidden="1"/>
    </xf>
    <xf numFmtId="0" fontId="5" fillId="0" borderId="21" xfId="86" applyFont="1" applyBorder="1" applyAlignment="1" applyProtection="1">
      <alignment horizontal="left" vertical="center"/>
      <protection hidden="1"/>
    </xf>
    <xf numFmtId="4" fontId="5" fillId="0" borderId="16" xfId="86" applyNumberFormat="1" applyFont="1" applyBorder="1" applyAlignment="1" applyProtection="1">
      <alignment vertical="center"/>
      <protection hidden="1"/>
    </xf>
    <xf numFmtId="4" fontId="5" fillId="0" borderId="0" xfId="86" applyNumberFormat="1" applyFont="1" applyBorder="1" applyAlignment="1" applyProtection="1">
      <alignment vertical="center"/>
      <protection hidden="1"/>
    </xf>
    <xf numFmtId="4" fontId="5" fillId="0" borderId="21" xfId="86" applyNumberFormat="1" applyFont="1" applyBorder="1" applyAlignment="1" applyProtection="1">
      <alignment horizontal="left" vertical="center"/>
      <protection hidden="1"/>
    </xf>
    <xf numFmtId="0" fontId="5" fillId="0" borderId="24" xfId="86" applyFont="1" applyBorder="1" applyAlignment="1" applyProtection="1">
      <alignment horizontal="left" vertical="center"/>
      <protection hidden="1"/>
    </xf>
    <xf numFmtId="0" fontId="5" fillId="0" borderId="25" xfId="86" applyFont="1" applyBorder="1" applyAlignment="1" applyProtection="1">
      <alignment horizontal="left" vertical="center"/>
      <protection hidden="1"/>
    </xf>
    <xf numFmtId="0" fontId="28" fillId="0" borderId="26" xfId="86" applyFont="1" applyBorder="1" applyAlignment="1" applyProtection="1">
      <alignment vertical="center" shrinkToFit="1"/>
      <protection hidden="1"/>
    </xf>
    <xf numFmtId="0" fontId="28" fillId="0" borderId="27" xfId="86" applyFont="1" applyBorder="1" applyAlignment="1" applyProtection="1">
      <alignment horizontal="left" vertical="center"/>
      <protection hidden="1"/>
    </xf>
    <xf numFmtId="3" fontId="28" fillId="0" borderId="28" xfId="86" applyNumberFormat="1" applyFont="1" applyBorder="1" applyAlignment="1" applyProtection="1">
      <alignment horizontal="right" vertical="center"/>
      <protection hidden="1"/>
    </xf>
    <xf numFmtId="4" fontId="28" fillId="0" borderId="29" xfId="86" applyNumberFormat="1" applyFont="1" applyBorder="1" applyAlignment="1" applyProtection="1">
      <alignment horizontal="right" vertical="center"/>
      <protection hidden="1"/>
    </xf>
    <xf numFmtId="0" fontId="28" fillId="0" borderId="0" xfId="86" applyFont="1" applyBorder="1" applyAlignment="1" applyProtection="1">
      <alignment vertical="center"/>
      <protection hidden="1"/>
    </xf>
    <xf numFmtId="0" fontId="28" fillId="0" borderId="30" xfId="86" applyFont="1" applyBorder="1" applyAlignment="1" applyProtection="1">
      <alignment vertical="center" shrinkToFit="1"/>
      <protection hidden="1"/>
    </xf>
    <xf numFmtId="0" fontId="28" fillId="0" borderId="30" xfId="86" applyFont="1" applyBorder="1" applyAlignment="1" applyProtection="1">
      <alignment horizontal="left" vertical="center"/>
      <protection hidden="1"/>
    </xf>
    <xf numFmtId="3" fontId="28" fillId="0" borderId="30" xfId="86" applyNumberFormat="1" applyFont="1" applyBorder="1" applyAlignment="1" applyProtection="1">
      <alignment vertical="center"/>
      <protection hidden="1"/>
    </xf>
    <xf numFmtId="4" fontId="28" fillId="0" borderId="30" xfId="86" applyNumberFormat="1" applyFont="1" applyBorder="1" applyAlignment="1" applyProtection="1">
      <alignment vertical="center"/>
      <protection hidden="1"/>
    </xf>
    <xf numFmtId="165" fontId="28" fillId="0" borderId="30" xfId="86" applyNumberFormat="1" applyFont="1" applyBorder="1" applyAlignment="1" applyProtection="1">
      <alignment vertical="center"/>
      <protection hidden="1"/>
    </xf>
    <xf numFmtId="165" fontId="28" fillId="0" borderId="0" xfId="86" applyNumberFormat="1" applyFont="1" applyBorder="1" applyAlignment="1" applyProtection="1">
      <alignment vertical="center"/>
      <protection hidden="1"/>
    </xf>
    <xf numFmtId="4" fontId="5" fillId="0" borderId="30" xfId="86" applyNumberFormat="1" applyFont="1" applyBorder="1" applyAlignment="1" applyProtection="1">
      <alignment horizontal="right" vertical="center"/>
      <protection hidden="1"/>
    </xf>
    <xf numFmtId="165" fontId="5" fillId="0" borderId="30" xfId="86" applyNumberFormat="1" applyFont="1" applyBorder="1" applyAlignment="1" applyProtection="1">
      <alignment horizontal="right" vertical="center"/>
      <protection hidden="1"/>
    </xf>
    <xf numFmtId="165" fontId="5" fillId="0" borderId="0" xfId="86" applyNumberFormat="1" applyFont="1" applyBorder="1" applyAlignment="1" applyProtection="1">
      <alignment horizontal="right" vertical="center"/>
      <protection hidden="1"/>
    </xf>
    <xf numFmtId="0" fontId="28" fillId="0" borderId="31" xfId="86" applyFont="1" applyBorder="1" applyAlignment="1" applyProtection="1">
      <alignment vertical="center" shrinkToFit="1"/>
      <protection hidden="1"/>
    </xf>
    <xf numFmtId="0" fontId="28" fillId="0" borderId="32" xfId="86" applyFont="1" applyBorder="1" applyAlignment="1" applyProtection="1">
      <alignment horizontal="left" vertical="center"/>
      <protection hidden="1"/>
    </xf>
    <xf numFmtId="3" fontId="28" fillId="0" borderId="33" xfId="86" applyNumberFormat="1" applyFont="1" applyBorder="1" applyAlignment="1" applyProtection="1">
      <alignment vertical="center"/>
      <protection hidden="1"/>
    </xf>
    <xf numFmtId="4" fontId="28" fillId="0" borderId="34" xfId="86" applyNumberFormat="1" applyFont="1" applyBorder="1" applyAlignment="1" applyProtection="1">
      <alignment vertical="center"/>
      <protection hidden="1"/>
    </xf>
    <xf numFmtId="165" fontId="28" fillId="0" borderId="35" xfId="86" applyNumberFormat="1" applyFont="1" applyBorder="1" applyAlignment="1" applyProtection="1">
      <alignment vertical="center"/>
      <protection hidden="1"/>
    </xf>
    <xf numFmtId="165" fontId="28" fillId="0" borderId="16" xfId="86" applyNumberFormat="1" applyFont="1" applyBorder="1" applyAlignment="1" applyProtection="1">
      <alignment vertical="center"/>
      <protection hidden="1"/>
    </xf>
    <xf numFmtId="4" fontId="5" fillId="0" borderId="33" xfId="86" applyNumberFormat="1" applyFont="1" applyBorder="1" applyAlignment="1" applyProtection="1">
      <alignment horizontal="right" vertical="center"/>
      <protection hidden="1"/>
    </xf>
    <xf numFmtId="165" fontId="5" fillId="0" borderId="35" xfId="86" applyNumberFormat="1" applyFont="1" applyBorder="1" applyAlignment="1" applyProtection="1">
      <alignment horizontal="right" vertical="center"/>
      <protection hidden="1"/>
    </xf>
    <xf numFmtId="165" fontId="5" fillId="0" borderId="16" xfId="86" applyNumberFormat="1" applyFont="1" applyBorder="1" applyAlignment="1" applyProtection="1">
      <alignment horizontal="right" vertical="center"/>
      <protection hidden="1"/>
    </xf>
    <xf numFmtId="0" fontId="28" fillId="0" borderId="15" xfId="86" applyFont="1" applyBorder="1" applyAlignment="1" applyProtection="1">
      <alignment horizontal="left" vertical="center"/>
      <protection hidden="1"/>
    </xf>
    <xf numFmtId="3" fontId="28" fillId="0" borderId="16" xfId="86" applyNumberFormat="1" applyFont="1" applyBorder="1" applyAlignment="1" applyProtection="1">
      <alignment horizontal="right" vertical="center"/>
      <protection hidden="1"/>
    </xf>
    <xf numFmtId="0" fontId="5" fillId="0" borderId="0" xfId="86" applyFont="1" applyBorder="1" applyAlignment="1" applyProtection="1">
      <alignment horizontal="left" vertical="center"/>
      <protection hidden="1"/>
    </xf>
    <xf numFmtId="2" fontId="5" fillId="0" borderId="0" xfId="86" applyNumberFormat="1" applyFont="1" applyBorder="1" applyAlignment="1" applyProtection="1">
      <alignment vertical="center"/>
      <protection hidden="1"/>
    </xf>
    <xf numFmtId="165" fontId="5" fillId="0" borderId="0" xfId="86" applyNumberFormat="1" applyFont="1" applyBorder="1" applyAlignment="1" applyProtection="1">
      <alignment vertical="center"/>
      <protection hidden="1"/>
    </xf>
    <xf numFmtId="0" fontId="5" fillId="0" borderId="36" xfId="86" applyFont="1" applyBorder="1" applyAlignment="1" applyProtection="1">
      <alignment vertical="center" wrapText="1"/>
      <protection hidden="1"/>
    </xf>
    <xf numFmtId="0" fontId="3" fillId="0" borderId="12" xfId="86" applyFont="1" applyBorder="1" applyAlignment="1" applyProtection="1">
      <alignment horizontal="center" vertical="center" wrapText="1"/>
      <protection hidden="1"/>
    </xf>
    <xf numFmtId="0" fontId="3" fillId="0" borderId="37" xfId="86" applyFont="1" applyBorder="1" applyAlignment="1" applyProtection="1">
      <alignment horizontal="center" vertical="center" wrapText="1"/>
      <protection hidden="1"/>
    </xf>
    <xf numFmtId="0" fontId="3" fillId="0" borderId="38" xfId="86" applyFont="1" applyBorder="1" applyAlignment="1" applyProtection="1">
      <alignment horizontal="center" vertical="center" wrapText="1"/>
      <protection hidden="1"/>
    </xf>
    <xf numFmtId="0" fontId="3" fillId="0" borderId="16" xfId="86" applyFont="1" applyBorder="1" applyAlignment="1" applyProtection="1">
      <alignment horizontal="center" vertical="center" wrapText="1"/>
      <protection hidden="1"/>
    </xf>
    <xf numFmtId="0" fontId="3" fillId="0" borderId="0" xfId="86" applyFont="1" applyBorder="1" applyAlignment="1" applyProtection="1">
      <alignment horizontal="center" vertical="center" wrapText="1"/>
      <protection hidden="1"/>
    </xf>
    <xf numFmtId="0" fontId="3" fillId="0" borderId="14" xfId="86" applyFont="1" applyBorder="1" applyAlignment="1" applyProtection="1">
      <alignment horizontal="center" vertical="center"/>
      <protection hidden="1"/>
    </xf>
    <xf numFmtId="0" fontId="3" fillId="0" borderId="39" xfId="86" applyFont="1" applyBorder="1" applyAlignment="1" applyProtection="1">
      <alignment horizontal="center" vertical="center"/>
      <protection hidden="1"/>
    </xf>
    <xf numFmtId="0" fontId="3" fillId="0" borderId="40" xfId="86" applyFont="1" applyBorder="1" applyAlignment="1" applyProtection="1">
      <alignment horizontal="center" vertical="center"/>
      <protection hidden="1"/>
    </xf>
    <xf numFmtId="0" fontId="3" fillId="0" borderId="16" xfId="86" applyFont="1" applyBorder="1" applyAlignment="1" applyProtection="1">
      <alignment horizontal="center" vertical="center"/>
      <protection hidden="1"/>
    </xf>
    <xf numFmtId="0" fontId="3" fillId="0" borderId="0" xfId="86" applyFont="1" applyBorder="1" applyAlignment="1" applyProtection="1">
      <alignment horizontal="center" vertical="center"/>
      <protection hidden="1"/>
    </xf>
    <xf numFmtId="3" fontId="5" fillId="0" borderId="36" xfId="86" applyNumberFormat="1" applyFont="1" applyBorder="1" applyAlignment="1" applyProtection="1">
      <alignment vertical="center" wrapText="1"/>
      <protection hidden="1"/>
    </xf>
    <xf numFmtId="0" fontId="5" fillId="0" borderId="41" xfId="86" applyFont="1" applyBorder="1" applyAlignment="1" applyProtection="1">
      <alignment vertical="center" wrapText="1"/>
      <protection hidden="1"/>
    </xf>
    <xf numFmtId="0" fontId="5" fillId="0" borderId="16" xfId="86" applyFont="1" applyBorder="1" applyAlignment="1" applyProtection="1">
      <alignment vertical="center" wrapText="1"/>
      <protection hidden="1"/>
    </xf>
    <xf numFmtId="0" fontId="5" fillId="0" borderId="0" xfId="0" applyFont="1"/>
    <xf numFmtId="0" fontId="28" fillId="0" borderId="0" xfId="0" applyFont="1"/>
    <xf numFmtId="0" fontId="28" fillId="0" borderId="42" xfId="0" applyFont="1" applyBorder="1"/>
    <xf numFmtId="0" fontId="5" fillId="0" borderId="42" xfId="0" applyFont="1" applyBorder="1"/>
    <xf numFmtId="3" fontId="5" fillId="0" borderId="43" xfId="86" applyNumberFormat="1" applyFont="1" applyFill="1" applyBorder="1" applyAlignment="1" applyProtection="1">
      <alignment horizontal="center" vertical="center"/>
      <protection hidden="1"/>
    </xf>
    <xf numFmtId="168" fontId="28" fillId="0" borderId="28" xfId="86" applyNumberFormat="1" applyFont="1" applyBorder="1" applyAlignment="1" applyProtection="1">
      <alignment horizontal="right" vertical="center"/>
      <protection hidden="1"/>
    </xf>
    <xf numFmtId="166" fontId="28" fillId="0" borderId="28" xfId="86" applyNumberFormat="1" applyFont="1" applyBorder="1" applyAlignment="1" applyProtection="1">
      <alignment horizontal="right" vertical="center"/>
      <protection hidden="1"/>
    </xf>
    <xf numFmtId="4" fontId="5" fillId="0" borderId="22" xfId="86" applyNumberFormat="1" applyFont="1" applyFill="1" applyBorder="1" applyAlignment="1" applyProtection="1">
      <alignment horizontal="right" vertical="center"/>
      <protection hidden="1"/>
    </xf>
    <xf numFmtId="4" fontId="5" fillId="0" borderId="44" xfId="86" applyNumberFormat="1" applyFont="1" applyBorder="1" applyAlignment="1" applyProtection="1">
      <alignment horizontal="right" vertical="center"/>
      <protection hidden="1"/>
    </xf>
    <xf numFmtId="4" fontId="5" fillId="0" borderId="45" xfId="86" applyNumberFormat="1" applyFont="1" applyFill="1" applyBorder="1" applyAlignment="1" applyProtection="1">
      <alignment horizontal="right" vertical="center"/>
      <protection hidden="1"/>
    </xf>
    <xf numFmtId="4" fontId="5" fillId="0" borderId="34" xfId="86" applyNumberFormat="1" applyFont="1" applyBorder="1" applyAlignment="1" applyProtection="1">
      <alignment horizontal="right" vertical="center"/>
      <protection hidden="1"/>
    </xf>
    <xf numFmtId="165" fontId="5" fillId="57" borderId="46" xfId="86" applyNumberFormat="1" applyFont="1" applyFill="1" applyBorder="1" applyAlignment="1" applyProtection="1">
      <alignment horizontal="centerContinuous" vertical="center"/>
      <protection hidden="1"/>
    </xf>
    <xf numFmtId="0" fontId="28" fillId="57" borderId="47" xfId="86" applyFont="1" applyFill="1" applyBorder="1" applyAlignment="1" applyProtection="1">
      <alignment horizontal="centerContinuous" vertical="center"/>
      <protection hidden="1"/>
    </xf>
    <xf numFmtId="0" fontId="28" fillId="57" borderId="48" xfId="86" applyFont="1" applyFill="1" applyBorder="1" applyAlignment="1" applyProtection="1">
      <alignment horizontal="centerContinuous" vertical="center"/>
      <protection hidden="1"/>
    </xf>
    <xf numFmtId="4" fontId="31" fillId="57" borderId="49" xfId="86" applyNumberFormat="1" applyFont="1" applyFill="1" applyBorder="1" applyAlignment="1" applyProtection="1">
      <alignment horizontal="centerContinuous" vertical="center"/>
      <protection hidden="1"/>
    </xf>
    <xf numFmtId="166" fontId="5" fillId="57" borderId="50" xfId="86" applyNumberFormat="1" applyFont="1" applyFill="1" applyBorder="1" applyAlignment="1" applyProtection="1">
      <alignment horizontal="centerContinuous" vertical="center"/>
      <protection hidden="1"/>
    </xf>
    <xf numFmtId="4" fontId="5" fillId="57" borderId="51" xfId="86" applyNumberFormat="1" applyFont="1" applyFill="1" applyBorder="1" applyAlignment="1" applyProtection="1">
      <alignment horizontal="centerContinuous" vertical="center"/>
      <protection hidden="1"/>
    </xf>
    <xf numFmtId="166" fontId="5" fillId="57" borderId="52" xfId="86" applyNumberFormat="1" applyFont="1" applyFill="1" applyBorder="1" applyAlignment="1" applyProtection="1">
      <alignment horizontal="centerContinuous" vertical="center"/>
      <protection hidden="1"/>
    </xf>
    <xf numFmtId="4" fontId="5" fillId="57" borderId="53" xfId="86" applyNumberFormat="1" applyFont="1" applyFill="1" applyBorder="1" applyAlignment="1" applyProtection="1">
      <alignment horizontal="centerContinuous" vertical="center"/>
      <protection hidden="1"/>
    </xf>
    <xf numFmtId="166" fontId="5" fillId="57" borderId="48" xfId="86" applyNumberFormat="1" applyFont="1" applyFill="1" applyBorder="1" applyAlignment="1" applyProtection="1">
      <alignment horizontal="centerContinuous" vertical="center"/>
      <protection hidden="1"/>
    </xf>
    <xf numFmtId="165" fontId="5" fillId="57" borderId="48" xfId="86" applyNumberFormat="1" applyFont="1" applyFill="1" applyBorder="1" applyAlignment="1" applyProtection="1">
      <alignment horizontal="centerContinuous" vertical="center"/>
      <protection hidden="1"/>
    </xf>
    <xf numFmtId="4" fontId="5" fillId="57" borderId="48" xfId="86" applyNumberFormat="1" applyFont="1" applyFill="1" applyBorder="1" applyAlignment="1" applyProtection="1">
      <alignment horizontal="centerContinuous" vertical="center"/>
      <protection hidden="1"/>
    </xf>
    <xf numFmtId="166" fontId="5" fillId="57" borderId="54" xfId="86" applyNumberFormat="1" applyFont="1" applyFill="1" applyBorder="1" applyAlignment="1" applyProtection="1">
      <alignment horizontal="centerContinuous" vertical="center"/>
      <protection hidden="1"/>
    </xf>
    <xf numFmtId="0" fontId="28" fillId="0" borderId="14" xfId="86" applyFont="1" applyBorder="1" applyAlignment="1" applyProtection="1">
      <alignment vertical="center" wrapText="1"/>
      <protection hidden="1"/>
    </xf>
    <xf numFmtId="0" fontId="5" fillId="0" borderId="55" xfId="86" applyFont="1" applyBorder="1" applyAlignment="1" applyProtection="1">
      <alignment horizontal="left" vertical="center"/>
      <protection hidden="1"/>
    </xf>
    <xf numFmtId="3" fontId="5" fillId="0" borderId="45" xfId="86" applyNumberFormat="1" applyFont="1" applyBorder="1" applyAlignment="1" applyProtection="1">
      <alignment horizontal="right" vertical="center"/>
      <protection hidden="1"/>
    </xf>
    <xf numFmtId="3" fontId="5" fillId="0" borderId="33" xfId="86" applyNumberFormat="1" applyFont="1" applyBorder="1" applyAlignment="1" applyProtection="1">
      <alignment horizontal="right" vertical="center"/>
      <protection hidden="1"/>
    </xf>
    <xf numFmtId="3" fontId="5" fillId="58" borderId="56" xfId="86" applyNumberFormat="1" applyFont="1" applyFill="1" applyBorder="1" applyAlignment="1" applyProtection="1">
      <alignment horizontal="right" vertical="center"/>
      <protection hidden="1"/>
    </xf>
    <xf numFmtId="3" fontId="5" fillId="58" borderId="57" xfId="86" applyNumberFormat="1" applyFont="1" applyFill="1" applyBorder="1" applyAlignment="1" applyProtection="1">
      <alignment horizontal="right" vertical="center"/>
      <protection hidden="1"/>
    </xf>
    <xf numFmtId="164" fontId="28" fillId="0" borderId="30" xfId="86" applyNumberFormat="1" applyFont="1" applyBorder="1" applyAlignment="1" applyProtection="1">
      <alignment horizontal="left" vertical="center"/>
      <protection hidden="1"/>
    </xf>
    <xf numFmtId="4" fontId="5" fillId="0" borderId="30" xfId="86" applyNumberFormat="1" applyFont="1" applyBorder="1" applyAlignment="1" applyProtection="1">
      <alignment horizontal="left" vertical="center"/>
      <protection hidden="1"/>
    </xf>
    <xf numFmtId="0" fontId="28" fillId="0" borderId="0" xfId="86" quotePrefix="1" applyFont="1" applyBorder="1" applyAlignment="1" applyProtection="1">
      <alignment vertical="center" wrapText="1"/>
      <protection hidden="1"/>
    </xf>
    <xf numFmtId="0" fontId="5" fillId="0" borderId="25" xfId="86" applyFont="1" applyBorder="1" applyAlignment="1" applyProtection="1">
      <alignment horizontal="center" vertical="center" wrapText="1"/>
      <protection hidden="1"/>
    </xf>
    <xf numFmtId="4" fontId="5" fillId="0" borderId="25" xfId="86" applyNumberFormat="1" applyFont="1" applyBorder="1" applyAlignment="1" applyProtection="1">
      <alignment horizontal="left" vertical="center"/>
      <protection hidden="1"/>
    </xf>
    <xf numFmtId="10" fontId="5" fillId="0" borderId="58" xfId="86" applyNumberFormat="1" applyFont="1" applyBorder="1" applyAlignment="1" applyProtection="1">
      <alignment horizontal="right" vertical="center"/>
      <protection hidden="1"/>
    </xf>
    <xf numFmtId="10" fontId="5" fillId="0" borderId="59" xfId="86" applyNumberFormat="1" applyFont="1" applyBorder="1" applyAlignment="1" applyProtection="1">
      <alignment horizontal="right" vertical="center"/>
      <protection hidden="1"/>
    </xf>
    <xf numFmtId="10" fontId="5" fillId="0" borderId="35" xfId="86" applyNumberFormat="1" applyFont="1" applyBorder="1" applyAlignment="1" applyProtection="1">
      <alignment horizontal="right" vertical="center"/>
      <protection hidden="1"/>
    </xf>
    <xf numFmtId="166" fontId="28" fillId="0" borderId="60" xfId="86" applyNumberFormat="1" applyFont="1" applyBorder="1" applyAlignment="1" applyProtection="1">
      <alignment horizontal="right" vertical="center"/>
      <protection hidden="1"/>
    </xf>
    <xf numFmtId="0" fontId="28" fillId="59" borderId="42" xfId="0" applyFont="1" applyFill="1" applyBorder="1"/>
    <xf numFmtId="0" fontId="28" fillId="61" borderId="42" xfId="0" applyFont="1" applyFill="1" applyBorder="1"/>
    <xf numFmtId="0" fontId="28" fillId="62" borderId="42" xfId="0" applyFont="1" applyFill="1" applyBorder="1"/>
    <xf numFmtId="0" fontId="28" fillId="0" borderId="0" xfId="0" applyFont="1" applyAlignment="1">
      <alignment vertical="center" wrapText="1"/>
    </xf>
    <xf numFmtId="0" fontId="28" fillId="59" borderId="0" xfId="0" applyFont="1" applyFill="1" applyAlignment="1">
      <alignment vertical="center" wrapText="1"/>
    </xf>
    <xf numFmtId="0" fontId="28" fillId="61" borderId="0" xfId="0" applyFont="1" applyFill="1" applyAlignment="1">
      <alignment vertical="center" wrapText="1"/>
    </xf>
    <xf numFmtId="0" fontId="28" fillId="59" borderId="0" xfId="0" applyFont="1" applyFill="1" applyBorder="1" applyAlignment="1">
      <alignment vertical="center" wrapText="1"/>
    </xf>
    <xf numFmtId="0" fontId="28" fillId="59" borderId="0" xfId="0" applyFont="1" applyFill="1" applyAlignment="1">
      <alignment vertical="center"/>
    </xf>
    <xf numFmtId="0" fontId="28" fillId="61" borderId="0" xfId="0" applyFont="1" applyFill="1" applyAlignment="1">
      <alignment vertical="center"/>
    </xf>
    <xf numFmtId="0" fontId="5" fillId="61" borderId="42" xfId="0" applyFont="1" applyFill="1" applyBorder="1"/>
    <xf numFmtId="167" fontId="5" fillId="59" borderId="42" xfId="0" applyNumberFormat="1" applyFont="1" applyFill="1" applyBorder="1"/>
    <xf numFmtId="167" fontId="5" fillId="61" borderId="42" xfId="0" applyNumberFormat="1" applyFont="1" applyFill="1" applyBorder="1"/>
    <xf numFmtId="167" fontId="5" fillId="62" borderId="42" xfId="0" applyNumberFormat="1" applyFont="1" applyFill="1" applyBorder="1"/>
    <xf numFmtId="0" fontId="5" fillId="62" borderId="42" xfId="0" applyFont="1" applyFill="1" applyBorder="1"/>
    <xf numFmtId="0" fontId="5" fillId="0" borderId="0" xfId="86" applyFont="1" applyFill="1" applyAlignment="1" applyProtection="1">
      <alignment vertical="center"/>
      <protection hidden="1"/>
    </xf>
    <xf numFmtId="0" fontId="50" fillId="0" borderId="0" xfId="86" applyFont="1" applyFill="1" applyAlignment="1" applyProtection="1">
      <alignment vertical="center"/>
      <protection hidden="1"/>
    </xf>
    <xf numFmtId="0" fontId="50" fillId="0" borderId="0" xfId="86" applyFont="1" applyProtection="1">
      <protection hidden="1"/>
    </xf>
    <xf numFmtId="0" fontId="50" fillId="0" borderId="0" xfId="86" applyFont="1" applyBorder="1" applyProtection="1">
      <protection hidden="1"/>
    </xf>
    <xf numFmtId="0" fontId="2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8" fillId="60" borderId="0" xfId="0" applyFont="1" applyFill="1" applyAlignment="1">
      <alignment horizontal="center"/>
    </xf>
    <xf numFmtId="167" fontId="5" fillId="60" borderId="0" xfId="0" applyNumberFormat="1" applyFont="1" applyFill="1" applyAlignment="1">
      <alignment horizontal="center"/>
    </xf>
    <xf numFmtId="167" fontId="5" fillId="0" borderId="0" xfId="0" applyNumberFormat="1" applyFont="1"/>
    <xf numFmtId="0" fontId="5" fillId="55" borderId="0" xfId="0" applyFont="1" applyFill="1"/>
    <xf numFmtId="0" fontId="5" fillId="63" borderId="73" xfId="0" applyFont="1" applyFill="1" applyBorder="1"/>
    <xf numFmtId="0" fontId="52" fillId="63" borderId="74" xfId="0" applyFont="1" applyFill="1" applyBorder="1"/>
    <xf numFmtId="0" fontId="5" fillId="63" borderId="74" xfId="0" applyFont="1" applyFill="1" applyBorder="1"/>
    <xf numFmtId="0" fontId="28" fillId="63" borderId="74" xfId="0" applyFont="1" applyFill="1" applyBorder="1"/>
    <xf numFmtId="0" fontId="51" fillId="63" borderId="74" xfId="0" applyFont="1" applyFill="1" applyBorder="1"/>
    <xf numFmtId="0" fontId="0" fillId="63" borderId="75" xfId="0" applyFill="1" applyBorder="1"/>
    <xf numFmtId="0" fontId="28" fillId="0" borderId="0" xfId="0" applyFont="1" applyFill="1" applyAlignment="1">
      <alignment horizontal="center" vertical="center" wrapText="1"/>
    </xf>
    <xf numFmtId="0" fontId="28" fillId="61" borderId="0" xfId="0" applyFont="1" applyFill="1" applyAlignment="1">
      <alignment horizontal="center"/>
    </xf>
    <xf numFmtId="167" fontId="5" fillId="61" borderId="0" xfId="0" applyNumberFormat="1" applyFont="1" applyFill="1" applyAlignment="1">
      <alignment horizontal="center"/>
    </xf>
    <xf numFmtId="0" fontId="28" fillId="61" borderId="0" xfId="0" applyFont="1" applyFill="1"/>
    <xf numFmtId="167" fontId="5" fillId="61" borderId="0" xfId="0" applyNumberFormat="1" applyFont="1" applyFill="1"/>
    <xf numFmtId="167" fontId="5" fillId="61" borderId="42" xfId="0" applyNumberFormat="1" applyFont="1" applyFill="1" applyBorder="1" applyAlignment="1">
      <alignment horizontal="center" vertical="center"/>
    </xf>
    <xf numFmtId="0" fontId="28" fillId="61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3" fillId="64" borderId="0" xfId="0" applyFont="1" applyFill="1" applyAlignment="1">
      <alignment vertical="center"/>
    </xf>
    <xf numFmtId="0" fontId="53" fillId="64" borderId="42" xfId="0" applyFont="1" applyFill="1" applyBorder="1" applyAlignment="1">
      <alignment vertical="center"/>
    </xf>
    <xf numFmtId="4" fontId="5" fillId="60" borderId="42" xfId="0" applyNumberFormat="1" applyFont="1" applyFill="1" applyBorder="1"/>
    <xf numFmtId="0" fontId="3" fillId="0" borderId="0" xfId="128"/>
    <xf numFmtId="4" fontId="3" fillId="0" borderId="0" xfId="128" applyNumberFormat="1"/>
    <xf numFmtId="0" fontId="54" fillId="64" borderId="42" xfId="128" applyFont="1" applyFill="1" applyBorder="1" applyAlignment="1">
      <alignment vertical="center"/>
    </xf>
    <xf numFmtId="0" fontId="3" fillId="59" borderId="76" xfId="128" applyFill="1" applyBorder="1" applyAlignment="1">
      <alignment horizontal="center" vertical="center" wrapText="1"/>
    </xf>
    <xf numFmtId="4" fontId="3" fillId="59" borderId="42" xfId="128" applyNumberFormat="1" applyFill="1" applyBorder="1" applyAlignment="1">
      <alignment vertical="center"/>
    </xf>
    <xf numFmtId="0" fontId="3" fillId="0" borderId="0" xfId="128" applyAlignment="1">
      <alignment vertical="center"/>
    </xf>
    <xf numFmtId="0" fontId="3" fillId="59" borderId="42" xfId="128" applyFill="1" applyBorder="1" applyAlignment="1">
      <alignment horizontal="center" vertical="center" wrapText="1"/>
    </xf>
    <xf numFmtId="4" fontId="3" fillId="61" borderId="42" xfId="128" applyNumberFormat="1" applyFill="1" applyBorder="1" applyAlignment="1">
      <alignment vertical="center"/>
    </xf>
    <xf numFmtId="2" fontId="3" fillId="61" borderId="42" xfId="128" applyNumberFormat="1" applyFill="1" applyBorder="1" applyAlignment="1">
      <alignment vertical="center"/>
    </xf>
    <xf numFmtId="0" fontId="3" fillId="61" borderId="42" xfId="128" applyFill="1" applyBorder="1" applyAlignment="1">
      <alignment vertical="center"/>
    </xf>
    <xf numFmtId="4" fontId="3" fillId="59" borderId="42" xfId="128" applyNumberFormat="1" applyFill="1" applyBorder="1"/>
    <xf numFmtId="4" fontId="3" fillId="61" borderId="42" xfId="128" applyNumberFormat="1" applyFill="1" applyBorder="1"/>
    <xf numFmtId="10" fontId="3" fillId="61" borderId="42" xfId="144" applyNumberFormat="1" applyFont="1" applyFill="1" applyBorder="1"/>
    <xf numFmtId="0" fontId="3" fillId="61" borderId="42" xfId="128" applyFill="1" applyBorder="1"/>
    <xf numFmtId="0" fontId="3" fillId="61" borderId="42" xfId="128" applyFill="1" applyBorder="1" applyAlignment="1">
      <alignment horizontal="center" vertical="center" wrapText="1"/>
    </xf>
    <xf numFmtId="0" fontId="28" fillId="65" borderId="0" xfId="0" applyFont="1" applyFill="1" applyAlignment="1">
      <alignment horizontal="center" vertical="center" wrapText="1"/>
    </xf>
    <xf numFmtId="0" fontId="28" fillId="65" borderId="42" xfId="0" applyFont="1" applyFill="1" applyBorder="1"/>
    <xf numFmtId="0" fontId="5" fillId="65" borderId="42" xfId="0" applyFont="1" applyFill="1" applyBorder="1" applyAlignment="1">
      <alignment horizontal="center" vertical="center"/>
    </xf>
    <xf numFmtId="0" fontId="5" fillId="0" borderId="0" xfId="0" applyFont="1" applyBorder="1"/>
    <xf numFmtId="0" fontId="28" fillId="0" borderId="0" xfId="0" applyFont="1" applyBorder="1" applyAlignment="1">
      <alignment horizontal="center"/>
    </xf>
    <xf numFmtId="0" fontId="53" fillId="64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60" borderId="77" xfId="0" applyFont="1" applyFill="1" applyBorder="1" applyAlignment="1">
      <alignment horizontal="center"/>
    </xf>
    <xf numFmtId="0" fontId="0" fillId="60" borderId="47" xfId="0" applyFill="1" applyBorder="1" applyAlignment="1">
      <alignment horizontal="center" vertical="center"/>
    </xf>
    <xf numFmtId="0" fontId="0" fillId="60" borderId="78" xfId="0" applyFill="1" applyBorder="1" applyAlignment="1">
      <alignment horizontal="center" vertical="center"/>
    </xf>
    <xf numFmtId="0" fontId="5" fillId="60" borderId="79" xfId="0" applyFont="1" applyFill="1" applyBorder="1" applyAlignment="1">
      <alignment horizontal="center"/>
    </xf>
    <xf numFmtId="0" fontId="0" fillId="60" borderId="0" xfId="0" applyFill="1" applyBorder="1" applyAlignment="1">
      <alignment horizontal="center" vertical="center"/>
    </xf>
    <xf numFmtId="0" fontId="0" fillId="60" borderId="80" xfId="0" applyFill="1" applyBorder="1" applyAlignment="1">
      <alignment horizontal="center" vertical="center"/>
    </xf>
    <xf numFmtId="0" fontId="0" fillId="60" borderId="0" xfId="0" applyFill="1" applyBorder="1" applyAlignment="1">
      <alignment horizontal="center"/>
    </xf>
    <xf numFmtId="0" fontId="0" fillId="60" borderId="80" xfId="0" applyFill="1" applyBorder="1" applyAlignment="1">
      <alignment horizontal="center"/>
    </xf>
    <xf numFmtId="0" fontId="5" fillId="60" borderId="53" xfId="0" applyFont="1" applyFill="1" applyBorder="1" applyAlignment="1">
      <alignment horizontal="center"/>
    </xf>
    <xf numFmtId="0" fontId="0" fillId="60" borderId="48" xfId="0" applyFill="1" applyBorder="1" applyAlignment="1">
      <alignment horizontal="center"/>
    </xf>
    <xf numFmtId="0" fontId="0" fillId="60" borderId="54" xfId="0" applyFill="1" applyBorder="1" applyAlignment="1">
      <alignment horizontal="center"/>
    </xf>
    <xf numFmtId="3" fontId="5" fillId="0" borderId="0" xfId="86" applyNumberFormat="1" applyFont="1" applyProtection="1">
      <protection hidden="1"/>
    </xf>
    <xf numFmtId="0" fontId="5" fillId="0" borderId="14" xfId="86" applyFont="1" applyBorder="1" applyAlignment="1" applyProtection="1">
      <alignment vertical="center" wrapText="1"/>
      <protection hidden="1"/>
    </xf>
    <xf numFmtId="0" fontId="5" fillId="0" borderId="15" xfId="86" applyFont="1" applyBorder="1" applyAlignment="1" applyProtection="1">
      <alignment horizontal="left" vertical="center"/>
      <protection hidden="1"/>
    </xf>
    <xf numFmtId="0" fontId="28" fillId="56" borderId="11" xfId="86" applyFont="1" applyFill="1" applyBorder="1" applyAlignment="1" applyProtection="1">
      <alignment horizontal="center" vertical="center"/>
      <protection locked="0"/>
    </xf>
    <xf numFmtId="0" fontId="5" fillId="63" borderId="74" xfId="0" applyFont="1" applyFill="1" applyBorder="1" applyAlignment="1">
      <alignment horizontal="left" vertical="top" wrapText="1"/>
    </xf>
    <xf numFmtId="0" fontId="28" fillId="0" borderId="48" xfId="86" applyFont="1" applyBorder="1" applyAlignment="1" applyProtection="1">
      <alignment horizontal="center"/>
      <protection hidden="1"/>
    </xf>
    <xf numFmtId="0" fontId="28" fillId="0" borderId="12" xfId="86" applyFont="1" applyBorder="1" applyAlignment="1" applyProtection="1">
      <alignment horizontal="center" vertical="center"/>
      <protection hidden="1"/>
    </xf>
    <xf numFmtId="0" fontId="28" fillId="0" borderId="63" xfId="86" applyFont="1" applyBorder="1" applyAlignment="1" applyProtection="1">
      <alignment horizontal="center" vertical="center"/>
      <protection hidden="1"/>
    </xf>
    <xf numFmtId="0" fontId="28" fillId="0" borderId="13" xfId="86" applyFont="1" applyBorder="1" applyAlignment="1" applyProtection="1">
      <alignment horizontal="center" vertical="center"/>
      <protection hidden="1"/>
    </xf>
    <xf numFmtId="0" fontId="5" fillId="0" borderId="0" xfId="86" applyFont="1" applyFill="1" applyAlignment="1" applyProtection="1">
      <alignment horizontal="left" vertical="center" wrapText="1"/>
      <protection hidden="1"/>
    </xf>
    <xf numFmtId="0" fontId="28" fillId="56" borderId="11" xfId="86" applyFont="1" applyFill="1" applyBorder="1" applyAlignment="1" applyProtection="1">
      <alignment horizontal="center" vertical="center"/>
      <protection locked="0"/>
    </xf>
    <xf numFmtId="0" fontId="28" fillId="56" borderId="61" xfId="86" applyFont="1" applyFill="1" applyBorder="1" applyAlignment="1" applyProtection="1">
      <alignment horizontal="center" vertical="center"/>
      <protection locked="0"/>
    </xf>
    <xf numFmtId="0" fontId="28" fillId="56" borderId="62" xfId="86" applyFont="1" applyFill="1" applyBorder="1" applyAlignment="1" applyProtection="1">
      <alignment horizontal="center" vertical="center"/>
      <protection locked="0"/>
    </xf>
    <xf numFmtId="0" fontId="28" fillId="0" borderId="0" xfId="86" applyFont="1" applyFill="1" applyBorder="1" applyAlignment="1" applyProtection="1">
      <alignment horizontal="center" vertical="center"/>
      <protection hidden="1"/>
    </xf>
    <xf numFmtId="0" fontId="28" fillId="0" borderId="42" xfId="86" applyFont="1" applyBorder="1" applyAlignment="1" applyProtection="1">
      <alignment horizontal="center" vertical="center"/>
      <protection hidden="1"/>
    </xf>
    <xf numFmtId="0" fontId="5" fillId="0" borderId="63" xfId="86" applyFont="1" applyBorder="1" applyAlignment="1" applyProtection="1">
      <alignment horizontal="center"/>
      <protection hidden="1"/>
    </xf>
    <xf numFmtId="0" fontId="5" fillId="0" borderId="30" xfId="86" applyFont="1" applyFill="1" applyBorder="1" applyAlignment="1" applyProtection="1">
      <alignment horizontal="center" vertical="center"/>
      <protection hidden="1"/>
    </xf>
    <xf numFmtId="0" fontId="28" fillId="0" borderId="14" xfId="86" applyFont="1" applyBorder="1" applyAlignment="1" applyProtection="1">
      <alignment horizontal="center" vertical="center"/>
      <protection hidden="1"/>
    </xf>
    <xf numFmtId="0" fontId="28" fillId="0" borderId="30" xfId="86" applyFont="1" applyBorder="1" applyAlignment="1" applyProtection="1">
      <alignment horizontal="center" vertical="center"/>
      <protection hidden="1"/>
    </xf>
    <xf numFmtId="0" fontId="28" fillId="0" borderId="15" xfId="86" applyFont="1" applyBorder="1" applyAlignment="1" applyProtection="1">
      <alignment horizontal="center" vertical="center"/>
      <protection hidden="1"/>
    </xf>
    <xf numFmtId="0" fontId="28" fillId="60" borderId="0" xfId="0" applyFont="1" applyFill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54" fillId="64" borderId="14" xfId="128" applyFont="1" applyFill="1" applyBorder="1" applyAlignment="1">
      <alignment horizontal="center" vertical="center"/>
    </xf>
    <xf numFmtId="0" fontId="54" fillId="64" borderId="15" xfId="128" applyFont="1" applyFill="1" applyBorder="1" applyAlignment="1">
      <alignment horizontal="center" vertical="center"/>
    </xf>
  </cellXfs>
  <cellStyles count="158">
    <cellStyle name="20% - Accent1" xfId="1" builtinId="30" customBuiltin="1"/>
    <cellStyle name="20% - Accent1 2" xfId="2"/>
    <cellStyle name="20% - Accent1 3" xfId="3"/>
    <cellStyle name="20% - Accent2" xfId="4" builtinId="34" customBuiltin="1"/>
    <cellStyle name="20% - Accent2 2" xfId="5"/>
    <cellStyle name="20% - Accent2 3" xfId="6"/>
    <cellStyle name="20% - Accent3" xfId="7" builtinId="38" customBuiltin="1"/>
    <cellStyle name="20% - Accent3 2" xfId="8"/>
    <cellStyle name="20% - Accent3 3" xfId="9"/>
    <cellStyle name="20% - Accent4" xfId="10" builtinId="42" customBuiltin="1"/>
    <cellStyle name="20% - Accent4 2" xfId="11"/>
    <cellStyle name="20% - Accent4 3" xfId="12"/>
    <cellStyle name="20% - Accent5" xfId="13" builtinId="46" customBuiltin="1"/>
    <cellStyle name="20% - Accent5 2" xfId="14"/>
    <cellStyle name="20% - Accent5 3" xfId="15"/>
    <cellStyle name="20% - Accent6" xfId="16" builtinId="50" customBuiltin="1"/>
    <cellStyle name="20% - Accent6 2" xfId="17"/>
    <cellStyle name="20% - Accent6 3" xfId="18"/>
    <cellStyle name="40% - Accent1" xfId="19" builtinId="31" customBuiltin="1"/>
    <cellStyle name="40% - Accent1 2" xfId="20"/>
    <cellStyle name="40% - Accent1 3" xfId="21"/>
    <cellStyle name="40% - Accent2" xfId="22" builtinId="35" customBuiltin="1"/>
    <cellStyle name="40% - Accent2 2" xfId="23"/>
    <cellStyle name="40% - Accent2 3" xfId="24"/>
    <cellStyle name="40% - Accent3" xfId="25" builtinId="39" customBuiltin="1"/>
    <cellStyle name="40% - Accent3 2" xfId="26"/>
    <cellStyle name="40% - Accent3 3" xfId="27"/>
    <cellStyle name="40% - Accent4" xfId="28" builtinId="43" customBuiltin="1"/>
    <cellStyle name="40% - Accent4 2" xfId="29"/>
    <cellStyle name="40% - Accent4 3" xfId="30"/>
    <cellStyle name="40% - Accent5" xfId="31" builtinId="47" customBuiltin="1"/>
    <cellStyle name="40% - Accent5 2" xfId="32"/>
    <cellStyle name="40% - Accent5 3" xfId="33"/>
    <cellStyle name="40% - Accent6" xfId="34" builtinId="51" customBuiltin="1"/>
    <cellStyle name="40% - Accent6 2" xfId="35"/>
    <cellStyle name="40% - Accent6 3" xfId="36"/>
    <cellStyle name="60% - Accent1" xfId="37" builtinId="32" customBuiltin="1"/>
    <cellStyle name="60% - Accent1 2" xfId="38"/>
    <cellStyle name="60% - Accent1 3" xfId="39"/>
    <cellStyle name="60% - Accent2" xfId="40" builtinId="36" customBuiltin="1"/>
    <cellStyle name="60% - Accent2 2" xfId="41"/>
    <cellStyle name="60% - Accent2 3" xfId="42"/>
    <cellStyle name="60% - Accent3" xfId="43" builtinId="40" customBuiltin="1"/>
    <cellStyle name="60% - Accent3 2" xfId="44"/>
    <cellStyle name="60% - Accent3 3" xfId="45"/>
    <cellStyle name="60% - Accent4" xfId="46" builtinId="44" customBuiltin="1"/>
    <cellStyle name="60% - Accent4 2" xfId="47"/>
    <cellStyle name="60% - Accent4 3" xfId="48"/>
    <cellStyle name="60% - Accent5" xfId="49" builtinId="48" customBuiltin="1"/>
    <cellStyle name="60% - Accent5 2" xfId="50"/>
    <cellStyle name="60% - Accent5 3" xfId="51"/>
    <cellStyle name="60% - Accent6" xfId="52" builtinId="52" customBuiltin="1"/>
    <cellStyle name="60% - Accent6 2" xfId="53"/>
    <cellStyle name="60% - Accent6 3" xfId="54"/>
    <cellStyle name="Accent1" xfId="55" builtinId="29" customBuiltin="1"/>
    <cellStyle name="Accent1 2" xfId="56"/>
    <cellStyle name="Accent1 3" xfId="57"/>
    <cellStyle name="Accent2" xfId="58" builtinId="33" customBuiltin="1"/>
    <cellStyle name="Accent2 2" xfId="59"/>
    <cellStyle name="Accent2 3" xfId="60"/>
    <cellStyle name="Accent3" xfId="61" builtinId="37" customBuiltin="1"/>
    <cellStyle name="Accent3 2" xfId="62"/>
    <cellStyle name="Accent3 3" xfId="63"/>
    <cellStyle name="Accent4" xfId="64" builtinId="41" customBuiltin="1"/>
    <cellStyle name="Accent4 2" xfId="65"/>
    <cellStyle name="Accent4 3" xfId="66"/>
    <cellStyle name="Accent5" xfId="67" builtinId="45" customBuiltin="1"/>
    <cellStyle name="Accent5 2" xfId="68"/>
    <cellStyle name="Accent5 3" xfId="69"/>
    <cellStyle name="Accent6" xfId="70" builtinId="49" customBuiltin="1"/>
    <cellStyle name="Accent6 2" xfId="71"/>
    <cellStyle name="Accent6 3" xfId="72"/>
    <cellStyle name="Bad" xfId="73" builtinId="27" customBuiltin="1"/>
    <cellStyle name="Bad 2" xfId="74"/>
    <cellStyle name="Bad 3" xfId="75"/>
    <cellStyle name="Calculation" xfId="76" builtinId="22" customBuiltin="1"/>
    <cellStyle name="Calculation 2" xfId="77"/>
    <cellStyle name="Calculation 3" xfId="78"/>
    <cellStyle name="Check Cell" xfId="79" builtinId="23" customBuiltin="1"/>
    <cellStyle name="Check Cell 2" xfId="80"/>
    <cellStyle name="Check Cell 3" xfId="81"/>
    <cellStyle name="Comma 2" xfId="82"/>
    <cellStyle name="Comma 2 2" xfId="83"/>
    <cellStyle name="Comma 3" xfId="84"/>
    <cellStyle name="Comma 3 2" xfId="85"/>
    <cellStyle name="Comma_New Schools Benchmarking 03-04" xfId="86"/>
    <cellStyle name="Currency 2" xfId="87"/>
    <cellStyle name="Currency 2 2" xfId="88"/>
    <cellStyle name="Currency 3" xfId="89"/>
    <cellStyle name="Currency 3 2" xfId="90"/>
    <cellStyle name="Explanatory Text" xfId="91" builtinId="53" customBuiltin="1"/>
    <cellStyle name="Explanatory Text 2" xfId="92"/>
    <cellStyle name="Explanatory Text 3" xfId="93"/>
    <cellStyle name="Good" xfId="94" builtinId="26" customBuiltin="1"/>
    <cellStyle name="Good 2" xfId="95"/>
    <cellStyle name="Good 3" xfId="96"/>
    <cellStyle name="Header" xfId="97"/>
    <cellStyle name="HeaderGrant" xfId="98"/>
    <cellStyle name="HeaderGrant 2" xfId="99"/>
    <cellStyle name="HeaderLEA" xfId="100"/>
    <cellStyle name="Heading 1" xfId="101" builtinId="16" customBuiltin="1"/>
    <cellStyle name="Heading 1 2" xfId="102"/>
    <cellStyle name="Heading 1 3" xfId="103"/>
    <cellStyle name="Heading 2" xfId="104" builtinId="17" customBuiltin="1"/>
    <cellStyle name="Heading 2 2" xfId="105"/>
    <cellStyle name="Heading 2 3" xfId="106"/>
    <cellStyle name="Heading 3" xfId="107" builtinId="18" customBuiltin="1"/>
    <cellStyle name="Heading 3 2" xfId="108"/>
    <cellStyle name="Heading 3 3" xfId="109"/>
    <cellStyle name="Heading 4" xfId="110" builtinId="19" customBuiltin="1"/>
    <cellStyle name="Heading 4 2" xfId="111"/>
    <cellStyle name="Heading 4 3" xfId="112"/>
    <cellStyle name="Input" xfId="113" builtinId="20" customBuiltin="1"/>
    <cellStyle name="Input 2" xfId="114"/>
    <cellStyle name="Input 3" xfId="115"/>
    <cellStyle name="LEAName" xfId="116"/>
    <cellStyle name="LEAName 2" xfId="117"/>
    <cellStyle name="LEANumber" xfId="118"/>
    <cellStyle name="LEANumber 2" xfId="119"/>
    <cellStyle name="Linked Cell" xfId="120" builtinId="24" customBuiltin="1"/>
    <cellStyle name="Linked Cell 2" xfId="121"/>
    <cellStyle name="Linked Cell 3" xfId="122"/>
    <cellStyle name="Neutral" xfId="123" builtinId="28" customBuiltin="1"/>
    <cellStyle name="Neutral 2" xfId="124"/>
    <cellStyle name="Neutral 3" xfId="125"/>
    <cellStyle name="Normal" xfId="0" builtinId="0"/>
    <cellStyle name="Normal 2" xfId="126"/>
    <cellStyle name="Normal 2 15" xfId="157"/>
    <cellStyle name="Normal 2 2" xfId="127"/>
    <cellStyle name="Normal 2 2 2" xfId="128"/>
    <cellStyle name="Normal 2 3" xfId="129"/>
    <cellStyle name="Normal 2 4" xfId="130"/>
    <cellStyle name="Normal 3" xfId="131"/>
    <cellStyle name="Normal 3 2" xfId="132"/>
    <cellStyle name="Normal 4" xfId="133"/>
    <cellStyle name="Normal 5" xfId="134"/>
    <cellStyle name="Note" xfId="135" builtinId="10" customBuiltin="1"/>
    <cellStyle name="Note 2" xfId="136"/>
    <cellStyle name="Note 3" xfId="137"/>
    <cellStyle name="Number" xfId="138"/>
    <cellStyle name="Number 2" xfId="139"/>
    <cellStyle name="Output" xfId="140" builtinId="21" customBuiltin="1"/>
    <cellStyle name="Output 2" xfId="141"/>
    <cellStyle name="Output 3" xfId="142"/>
    <cellStyle name="Percent 2" xfId="143"/>
    <cellStyle name="Percent 2 2" xfId="144"/>
    <cellStyle name="Percent 3" xfId="145"/>
    <cellStyle name="Percent 3 2" xfId="146"/>
    <cellStyle name="Percent 4" xfId="147"/>
    <cellStyle name="Title" xfId="148" builtinId="15" customBuiltin="1"/>
    <cellStyle name="Title 2" xfId="149"/>
    <cellStyle name="Title 3" xfId="150"/>
    <cellStyle name="Total" xfId="151" builtinId="25" customBuiltin="1"/>
    <cellStyle name="Total 2" xfId="152"/>
    <cellStyle name="Total 3" xfId="153"/>
    <cellStyle name="Warning Text" xfId="154" builtinId="11" customBuiltin="1"/>
    <cellStyle name="Warning Text 2" xfId="155"/>
    <cellStyle name="Warning Text 3" xfId="156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microsoft.com/office/2006/relationships/vbaProject" Target="vbaProject.bin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Benchmarking!D4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561974</xdr:colOff>
      <xdr:row>6</xdr:row>
      <xdr:rowOff>9525</xdr:rowOff>
    </xdr:to>
    <xdr:pic>
      <xdr:nvPicPr>
        <xdr:cNvPr id="1521" name="Picture 3">
          <a:extLst>
            <a:ext uri="{FF2B5EF4-FFF2-40B4-BE49-F238E27FC236}">
              <a16:creationId xmlns:a16="http://schemas.microsoft.com/office/drawing/2014/main" xmlns="" id="{71143890-0BCD-4C1F-84F7-09A22C1C2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781174" cy="1076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3590925</xdr:colOff>
      <xdr:row>19</xdr:row>
      <xdr:rowOff>66675</xdr:rowOff>
    </xdr:from>
    <xdr:to>
      <xdr:col>4</xdr:col>
      <xdr:colOff>4772025</xdr:colOff>
      <xdr:row>21</xdr:row>
      <xdr:rowOff>95250</xdr:rowOff>
    </xdr:to>
    <xdr:sp macro="" textlink="">
      <xdr:nvSpPr>
        <xdr:cNvPr id="4" name="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2D5E45D5-F0BD-405C-8540-BC4A25E34113}"/>
            </a:ext>
          </a:extLst>
        </xdr:cNvPr>
        <xdr:cNvSpPr/>
      </xdr:nvSpPr>
      <xdr:spPr bwMode="auto">
        <a:xfrm>
          <a:off x="5695950" y="4010025"/>
          <a:ext cx="1181100" cy="409575"/>
        </a:xfrm>
        <a:prstGeom prst="rect">
          <a:avLst/>
        </a:prstGeom>
        <a:solidFill>
          <a:schemeClr val="bg1">
            <a:lumMod val="85000"/>
          </a:schemeClr>
        </a:solidFill>
        <a:ln w="254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Benchmarking</a:t>
          </a:r>
        </a:p>
      </xdr:txBody>
    </xdr:sp>
    <xdr:clientData/>
  </xdr:twoCellAnchor>
  <xdr:twoCellAnchor editAs="oneCell">
    <xdr:from>
      <xdr:col>0</xdr:col>
      <xdr:colOff>28575</xdr:colOff>
      <xdr:row>6</xdr:row>
      <xdr:rowOff>19050</xdr:rowOff>
    </xdr:from>
    <xdr:to>
      <xdr:col>2</xdr:col>
      <xdr:colOff>552450</xdr:colOff>
      <xdr:row>9</xdr:row>
      <xdr:rowOff>114300</xdr:rowOff>
    </xdr:to>
    <xdr:pic>
      <xdr:nvPicPr>
        <xdr:cNvPr id="1523" name="Picture 4">
          <a:extLst>
            <a:ext uri="{FF2B5EF4-FFF2-40B4-BE49-F238E27FC236}">
              <a16:creationId xmlns:a16="http://schemas.microsoft.com/office/drawing/2014/main" xmlns="" id="{94959F3C-3C6A-49A4-A627-5A6B6A2A0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85850"/>
          <a:ext cx="17430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SFS2\SFS\School%20Statutory%20Support\Statutory\Benchmarking\TEMPLATES\Kent%20Benchmarking%20XX-XX%20-%20For%20Secondary%20School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SFS2\SFS\School%20Statutory%20Support\Statutory\Benchmarking\2019-20\Kent%20Benchmarking%2019-20%20-%20For%20Secondary%20Schoo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Benchmarking"/>
      <sheetName val="20xx-xx Data"/>
      <sheetName val="PFI Adjustments"/>
      <sheetName val="2018-19 Data"/>
    </sheetNames>
    <sheetDataSet>
      <sheetData sheetId="0"/>
      <sheetData sheetId="1"/>
      <sheetData sheetId="2">
        <row r="3">
          <cell r="A3">
            <v>4026</v>
          </cell>
          <cell r="B3" t="str">
            <v>Dartford Science &amp; Technology College</v>
          </cell>
        </row>
        <row r="4">
          <cell r="A4">
            <v>4040</v>
          </cell>
          <cell r="B4" t="str">
            <v>Northfleet School for Girls</v>
          </cell>
        </row>
        <row r="5">
          <cell r="A5">
            <v>4043</v>
          </cell>
          <cell r="B5" t="str">
            <v>Tunbridge Wells Girls' Grammar School</v>
          </cell>
        </row>
        <row r="6">
          <cell r="A6">
            <v>4045</v>
          </cell>
          <cell r="B6" t="str">
            <v>Tunbridge Wells Grammar School for Boys</v>
          </cell>
        </row>
        <row r="7">
          <cell r="A7">
            <v>4065</v>
          </cell>
          <cell r="B7" t="str">
            <v>Holmesdale Technology College</v>
          </cell>
        </row>
        <row r="8">
          <cell r="A8">
            <v>4109</v>
          </cell>
          <cell r="B8" t="str">
            <v>Dover Grammar School for Girls</v>
          </cell>
        </row>
        <row r="9">
          <cell r="A9">
            <v>4246</v>
          </cell>
          <cell r="B9" t="str">
            <v>North School, The</v>
          </cell>
        </row>
        <row r="10">
          <cell r="A10">
            <v>4522</v>
          </cell>
          <cell r="B10" t="str">
            <v>Maidstone Grammar School</v>
          </cell>
        </row>
        <row r="11">
          <cell r="A11">
            <v>4523</v>
          </cell>
          <cell r="B11" t="str">
            <v>Maidstone Grammar School for Girls</v>
          </cell>
        </row>
        <row r="12">
          <cell r="A12">
            <v>4534</v>
          </cell>
          <cell r="B12" t="str">
            <v>Simon Langton Girls' Grammar School</v>
          </cell>
        </row>
        <row r="13">
          <cell r="A13">
            <v>4622</v>
          </cell>
          <cell r="B13" t="str">
            <v>Judd School, The</v>
          </cell>
        </row>
        <row r="14">
          <cell r="A14">
            <v>5407</v>
          </cell>
          <cell r="B14" t="str">
            <v>Thamesview School</v>
          </cell>
        </row>
        <row r="15">
          <cell r="A15">
            <v>5410</v>
          </cell>
          <cell r="B15" t="str">
            <v>Aylesford School - Sports College</v>
          </cell>
        </row>
        <row r="16">
          <cell r="A16">
            <v>5412</v>
          </cell>
          <cell r="B16" t="str">
            <v>Simon Langton Grammar School for Boys</v>
          </cell>
        </row>
        <row r="17">
          <cell r="A17">
            <v>5425</v>
          </cell>
          <cell r="B17" t="str">
            <v>Malling School, The</v>
          </cell>
        </row>
        <row r="18">
          <cell r="A18">
            <v>5426</v>
          </cell>
          <cell r="B18" t="str">
            <v>Archbishop's School, The</v>
          </cell>
        </row>
        <row r="19">
          <cell r="A19">
            <v>5431</v>
          </cell>
          <cell r="B19" t="str">
            <v>Hugh Christie Technology College</v>
          </cell>
        </row>
        <row r="20">
          <cell r="A20">
            <v>5447</v>
          </cell>
          <cell r="B20" t="str">
            <v>St George's CE Foundation School</v>
          </cell>
        </row>
        <row r="21">
          <cell r="A21">
            <v>5456</v>
          </cell>
          <cell r="B21" t="str">
            <v>Northfleet Technology College</v>
          </cell>
        </row>
        <row r="22">
          <cell r="A22">
            <v>5459</v>
          </cell>
          <cell r="B22" t="str">
            <v>Dover Grammar School for Boys</v>
          </cell>
        </row>
        <row r="23">
          <cell r="A23">
            <v>5461</v>
          </cell>
          <cell r="B23" t="str">
            <v>St John's RC Comprehensive School</v>
          </cell>
        </row>
        <row r="24">
          <cell r="A24">
            <v>5468</v>
          </cell>
          <cell r="B24" t="str">
            <v>Ellington and Hereson School, The</v>
          </cell>
        </row>
      </sheetData>
      <sheetData sheetId="3"/>
      <sheetData sheetId="4">
        <row r="1">
          <cell r="B1" t="str">
            <v>PFI School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Benchmarking"/>
      <sheetName val="2019-20 Data"/>
      <sheetName val="PFI Adjustments"/>
    </sheetNames>
    <sheetDataSet>
      <sheetData sheetId="0"/>
      <sheetData sheetId="1">
        <row r="1">
          <cell r="C1" t="str">
            <v>2019/20</v>
          </cell>
        </row>
      </sheetData>
      <sheetData sheetId="2">
        <row r="3">
          <cell r="B3" t="str">
            <v>Dartford Science &amp; Technology College</v>
          </cell>
        </row>
        <row r="4">
          <cell r="B4" t="str">
            <v>Northfleet School for Girls</v>
          </cell>
        </row>
        <row r="5">
          <cell r="B5" t="str">
            <v>Tunbridge Wells Girls' Grammar School</v>
          </cell>
        </row>
        <row r="6">
          <cell r="B6" t="str">
            <v>Tunbridge Wells Grammar School for Boys</v>
          </cell>
        </row>
        <row r="7">
          <cell r="B7" t="str">
            <v>Holmesdale Technology College</v>
          </cell>
        </row>
        <row r="8">
          <cell r="B8" t="str">
            <v>Dover Grammar School for Girls</v>
          </cell>
        </row>
        <row r="9">
          <cell r="B9" t="str">
            <v>North School, The</v>
          </cell>
        </row>
        <row r="10">
          <cell r="B10" t="str">
            <v>Maidstone Grammar School</v>
          </cell>
        </row>
        <row r="11">
          <cell r="B11" t="str">
            <v>Maidstone Grammar School for Girls</v>
          </cell>
        </row>
        <row r="12">
          <cell r="B12" t="str">
            <v>Simon Langton Girls' Grammar School</v>
          </cell>
        </row>
        <row r="13">
          <cell r="B13" t="str">
            <v>Judd School, The</v>
          </cell>
        </row>
        <row r="14">
          <cell r="B14" t="str">
            <v>Thamesview School</v>
          </cell>
        </row>
        <row r="15">
          <cell r="B15" t="str">
            <v>Aylesford School - Sports College</v>
          </cell>
        </row>
        <row r="16">
          <cell r="B16" t="str">
            <v>Simon Langton Grammar School for Boys</v>
          </cell>
        </row>
        <row r="17">
          <cell r="B17" t="str">
            <v>Malling School, The</v>
          </cell>
        </row>
        <row r="18">
          <cell r="B18" t="str">
            <v>Archbishop's School, The</v>
          </cell>
        </row>
        <row r="19">
          <cell r="B19" t="str">
            <v>Hugh Christie Technology College</v>
          </cell>
        </row>
        <row r="20">
          <cell r="B20" t="str">
            <v>St George's CE Foundation School</v>
          </cell>
        </row>
        <row r="21">
          <cell r="B21" t="str">
            <v>Northfleet Technology College</v>
          </cell>
        </row>
        <row r="22">
          <cell r="B22" t="str">
            <v>Dover Grammar School for Boys</v>
          </cell>
        </row>
        <row r="23">
          <cell r="B23" t="str">
            <v>St John's RC Comprehensive School</v>
          </cell>
        </row>
        <row r="24">
          <cell r="B24" t="str">
            <v>Ellington and Hereson School, The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E23"/>
  <sheetViews>
    <sheetView showGridLines="0" workbookViewId="0">
      <selection activeCell="B4" sqref="B4"/>
    </sheetView>
  </sheetViews>
  <sheetFormatPr defaultRowHeight="15" x14ac:dyDescent="0.2"/>
  <cols>
    <col min="1" max="3" width="9.140625" style="1"/>
    <col min="4" max="4" width="4.140625" style="1" customWidth="1"/>
    <col min="5" max="5" width="78.5703125" style="146" customWidth="1"/>
    <col min="6" max="16384" width="9.140625" style="1"/>
  </cols>
  <sheetData>
    <row r="1" spans="2:5" ht="6.75" customHeight="1" thickBot="1" x14ac:dyDescent="0.25"/>
    <row r="2" spans="2:5" ht="15.75" customHeight="1" x14ac:dyDescent="0.2">
      <c r="E2" s="147"/>
    </row>
    <row r="3" spans="2:5" ht="15.75" x14ac:dyDescent="0.25">
      <c r="B3" s="1" t="str">
        <f>Benchmarking!C1&amp;" Data"</f>
        <v>2021-22 Data</v>
      </c>
      <c r="E3" s="148" t="str">
        <f>"Kent LA Schools' Benchmarking Data "&amp;Benchmarking!C1</f>
        <v>Kent LA Schools' Benchmarking Data 2021-22</v>
      </c>
    </row>
    <row r="4" spans="2:5" x14ac:dyDescent="0.2">
      <c r="E4" s="149"/>
    </row>
    <row r="5" spans="2:5" ht="15.75" customHeight="1" x14ac:dyDescent="0.25">
      <c r="E5" s="150" t="s">
        <v>425</v>
      </c>
    </row>
    <row r="6" spans="2:5" ht="15" customHeight="1" x14ac:dyDescent="0.2">
      <c r="E6" s="149"/>
    </row>
    <row r="7" spans="2:5" ht="15" customHeight="1" x14ac:dyDescent="0.2">
      <c r="E7" s="201" t="str">
        <f>"The Benchmarking spreadsheet shows the income and expenditure information for the "&amp;Benchmarking!C1&amp;" financial year at subjective account level i.e. CFR codes. It shows all revenue income and expenditure including standards funds. Capital income and expenditure is excluded."</f>
        <v>The Benchmarking spreadsheet shows the income and expenditure information for the 2021-22 financial year at subjective account level i.e. CFR codes. It shows all revenue income and expenditure including standards funds. Capital income and expenditure is excluded.</v>
      </c>
    </row>
    <row r="8" spans="2:5" ht="15" customHeight="1" x14ac:dyDescent="0.2">
      <c r="E8" s="201"/>
    </row>
    <row r="9" spans="2:5" ht="15" customHeight="1" x14ac:dyDescent="0.2">
      <c r="E9" s="201"/>
    </row>
    <row r="10" spans="2:5" ht="15.75" customHeight="1" x14ac:dyDescent="0.2">
      <c r="E10" s="201"/>
    </row>
    <row r="11" spans="2:5" ht="9.75" customHeight="1" x14ac:dyDescent="0.2">
      <c r="E11" s="149"/>
    </row>
    <row r="12" spans="2:5" x14ac:dyDescent="0.2">
      <c r="E12" s="149" t="s">
        <v>426</v>
      </c>
    </row>
    <row r="13" spans="2:5" ht="11.25" customHeight="1" x14ac:dyDescent="0.2">
      <c r="E13" s="149"/>
    </row>
    <row r="14" spans="2:5" ht="15" customHeight="1" x14ac:dyDescent="0.2">
      <c r="E14" s="201" t="s">
        <v>430</v>
      </c>
    </row>
    <row r="15" spans="2:5" ht="12.75" customHeight="1" x14ac:dyDescent="0.2">
      <c r="E15" s="201"/>
    </row>
    <row r="16" spans="2:5" ht="14.25" customHeight="1" x14ac:dyDescent="0.2">
      <c r="E16" s="201"/>
    </row>
    <row r="17" spans="5:5" ht="18.75" customHeight="1" x14ac:dyDescent="0.2">
      <c r="E17" s="201" t="s">
        <v>427</v>
      </c>
    </row>
    <row r="18" spans="5:5" ht="12.75" x14ac:dyDescent="0.2">
      <c r="E18" s="201"/>
    </row>
    <row r="19" spans="5:5" x14ac:dyDescent="0.2">
      <c r="E19" s="149"/>
    </row>
    <row r="20" spans="5:5" x14ac:dyDescent="0.2">
      <c r="E20" s="149" t="s">
        <v>428</v>
      </c>
    </row>
    <row r="21" spans="5:5" x14ac:dyDescent="0.2">
      <c r="E21" s="149"/>
    </row>
    <row r="22" spans="5:5" x14ac:dyDescent="0.2">
      <c r="E22" s="151" t="s">
        <v>429</v>
      </c>
    </row>
    <row r="23" spans="5:5" ht="13.5" thickBot="1" x14ac:dyDescent="0.25">
      <c r="E23" s="152"/>
    </row>
  </sheetData>
  <sheetProtection algorithmName="SHA-512" hashValue="cUzAt3DuKMH7HN5edER1J/q3V1sRqeSxSymbozE6yCemdaeZoJPwepizP7ccqlqADVM4DuqdXZX6U2tgD6NQBg==" saltValue="bOubkSE2hpEoPkMjdyc8gw==" spinCount="100000" sheet="1" objects="1" scenarios="1"/>
  <mergeCells count="3">
    <mergeCell ref="E7:E10"/>
    <mergeCell ref="E14:E16"/>
    <mergeCell ref="E17:E18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O80"/>
  <sheetViews>
    <sheetView showGridLines="0" tabSelected="1" zoomScale="80" zoomScaleNormal="80" zoomScaleSheetLayoutView="70" workbookViewId="0">
      <selection activeCell="N6" sqref="N6"/>
    </sheetView>
  </sheetViews>
  <sheetFormatPr defaultRowHeight="15" x14ac:dyDescent="0.2"/>
  <cols>
    <col min="1" max="1" width="2.7109375" style="6" customWidth="1"/>
    <col min="2" max="2" width="32.140625" style="2" customWidth="1"/>
    <col min="3" max="3" width="7.85546875" style="3" customWidth="1"/>
    <col min="4" max="4" width="14.28515625" style="2" customWidth="1"/>
    <col min="5" max="5" width="13.7109375" style="2" bestFit="1" customWidth="1"/>
    <col min="6" max="6" width="12.85546875" style="2" bestFit="1" customWidth="1"/>
    <col min="7" max="7" width="9.5703125" style="2" customWidth="1"/>
    <col min="8" max="8" width="5.5703125" style="6" customWidth="1"/>
    <col min="9" max="9" width="19.7109375" style="2" customWidth="1"/>
    <col min="10" max="10" width="15.140625" style="2" customWidth="1"/>
    <col min="11" max="11" width="17.42578125" style="2" customWidth="1"/>
    <col min="12" max="12" width="4.7109375" style="6" customWidth="1"/>
    <col min="13" max="15" width="15.140625" style="2" customWidth="1"/>
    <col min="16" max="16384" width="9.140625" style="6"/>
  </cols>
  <sheetData>
    <row r="1" spans="2:15" ht="15" customHeight="1" x14ac:dyDescent="0.2">
      <c r="B1" s="138" t="s">
        <v>255</v>
      </c>
      <c r="C1" s="138" t="s">
        <v>449</v>
      </c>
      <c r="D1" s="138" t="s">
        <v>256</v>
      </c>
      <c r="E1" s="138"/>
      <c r="F1" s="138"/>
      <c r="G1" s="139"/>
      <c r="H1" s="140"/>
      <c r="I1" s="139"/>
    </row>
    <row r="2" spans="2:15" x14ac:dyDescent="0.2">
      <c r="B2" s="137"/>
      <c r="C2" s="137"/>
      <c r="D2" s="137"/>
      <c r="E2" s="137"/>
      <c r="F2" s="137"/>
    </row>
    <row r="3" spans="2:15" ht="16.5" thickBot="1" x14ac:dyDescent="0.3">
      <c r="F3" s="4" t="s">
        <v>2</v>
      </c>
      <c r="G3" s="5" t="s">
        <v>219</v>
      </c>
      <c r="I3" s="202" t="s">
        <v>222</v>
      </c>
      <c r="J3" s="202"/>
      <c r="K3" s="202"/>
    </row>
    <row r="4" spans="2:15" s="7" customFormat="1" ht="19.5" customHeight="1" thickBot="1" x14ac:dyDescent="0.25">
      <c r="C4" s="8" t="s">
        <v>208</v>
      </c>
      <c r="D4" s="200">
        <v>3318</v>
      </c>
      <c r="E4" s="9" t="s">
        <v>214</v>
      </c>
      <c r="F4" s="89">
        <f>IF(ISERROR(VLOOKUP(D4,'2021-22 Data'!A3:C266,3,0)),"",VLOOKUP(D4,'2021-22 Data'!A3:C266,3,0))</f>
        <v>0</v>
      </c>
      <c r="G4" s="89">
        <f>IF(ISERROR(VLOOKUP(D4,'2021-22 Data'!A3:D266,4,0)),"",VLOOKUP(D4,'2021-22 Data'!A3:D266,4,0))</f>
        <v>148</v>
      </c>
      <c r="H4" s="10"/>
      <c r="I4" s="207" t="s">
        <v>450</v>
      </c>
      <c r="J4" s="208"/>
      <c r="K4" s="209"/>
    </row>
    <row r="5" spans="2:15" s="12" customFormat="1" ht="16.5" thickBot="1" x14ac:dyDescent="0.3">
      <c r="B5" s="11"/>
      <c r="D5" s="13"/>
      <c r="E5" s="13"/>
      <c r="F5" s="13"/>
      <c r="G5" s="13"/>
      <c r="H5" s="10"/>
      <c r="I5" s="202" t="s">
        <v>252</v>
      </c>
      <c r="J5" s="202"/>
      <c r="K5" s="202"/>
    </row>
    <row r="6" spans="2:15" s="12" customFormat="1" ht="23.25" customHeight="1" thickBot="1" x14ac:dyDescent="0.25">
      <c r="B6" s="206" t="str">
        <f>B1&amp;C1&amp;D1</f>
        <v>Subjective Analysis of 2021-22 Income and Expenditure Compared to selected and Kent Primary Averages</v>
      </c>
      <c r="C6" s="206"/>
      <c r="D6" s="206"/>
      <c r="E6" s="206"/>
      <c r="F6" s="206"/>
      <c r="H6" s="10"/>
      <c r="I6" s="207" t="s">
        <v>451</v>
      </c>
      <c r="J6" s="208"/>
      <c r="K6" s="209"/>
    </row>
    <row r="7" spans="2:15" s="12" customFormat="1" ht="15.75" customHeight="1" thickBot="1" x14ac:dyDescent="0.3">
      <c r="B7" s="206"/>
      <c r="C7" s="206"/>
      <c r="D7" s="206"/>
      <c r="E7" s="206"/>
      <c r="F7" s="206"/>
      <c r="I7" s="202" t="s">
        <v>251</v>
      </c>
      <c r="J7" s="202"/>
      <c r="K7" s="202"/>
    </row>
    <row r="8" spans="2:15" s="12" customFormat="1" ht="26.25" customHeight="1" thickBot="1" x14ac:dyDescent="0.25">
      <c r="B8" s="16"/>
      <c r="I8" s="207" t="s">
        <v>244</v>
      </c>
      <c r="J8" s="208"/>
      <c r="K8" s="209"/>
    </row>
    <row r="9" spans="2:15" s="12" customFormat="1" ht="15.75" x14ac:dyDescent="0.2">
      <c r="B9" s="11"/>
      <c r="D9" s="13"/>
      <c r="E9" s="15"/>
      <c r="F9" s="13"/>
      <c r="G9" s="13"/>
      <c r="H9" s="10"/>
      <c r="I9" s="15"/>
      <c r="M9" s="14"/>
      <c r="N9" s="210" t="str">
        <f>IF(I6="","",IF(I4=I6,"you have already selected this school",""))</f>
        <v/>
      </c>
      <c r="O9" s="210"/>
    </row>
    <row r="10" spans="2:15" ht="12.75" customHeight="1" x14ac:dyDescent="0.2">
      <c r="D10" s="18"/>
      <c r="E10" s="212" t="s">
        <v>23</v>
      </c>
      <c r="F10" s="212"/>
      <c r="G10" s="19"/>
      <c r="I10" s="203" t="s">
        <v>248</v>
      </c>
      <c r="J10" s="204"/>
      <c r="K10" s="205"/>
      <c r="M10" s="211" t="s">
        <v>221</v>
      </c>
      <c r="N10" s="211"/>
      <c r="O10" s="211"/>
    </row>
    <row r="11" spans="2:15" ht="12.75" customHeight="1" x14ac:dyDescent="0.2">
      <c r="D11" s="21"/>
      <c r="E11" s="213" t="str">
        <f>IF(D4="","","Total Pupil Roll : "&amp;VLOOKUP($D$4,'2021-22 Data'!A3:I266,9,FALSE))</f>
        <v>Total Pupil Roll : 100-199</v>
      </c>
      <c r="F11" s="213"/>
      <c r="G11" s="22"/>
      <c r="I11" s="214" t="str">
        <f>SUM('2021-22 Data'!M3:M266)&amp;" Schools"</f>
        <v>83 Schools</v>
      </c>
      <c r="J11" s="215"/>
      <c r="K11" s="216"/>
      <c r="M11" s="211"/>
      <c r="N11" s="211"/>
      <c r="O11" s="211"/>
    </row>
    <row r="12" spans="2:15" s="20" customFormat="1" ht="32.25" customHeight="1" x14ac:dyDescent="0.2">
      <c r="B12" s="116" t="str">
        <f>IF(D4="","",VLOOKUP($D$4,'2021-22 Data'!A3:B266,2,0))</f>
        <v>Ide Hill CEP School</v>
      </c>
      <c r="C12" s="117"/>
      <c r="D12" s="72" t="s">
        <v>0</v>
      </c>
      <c r="E12" s="73" t="s">
        <v>218</v>
      </c>
      <c r="F12" s="74" t="s">
        <v>206</v>
      </c>
      <c r="G12" s="74" t="s">
        <v>207</v>
      </c>
      <c r="H12" s="75"/>
      <c r="I12" s="72" t="str">
        <f>E12</f>
        <v>amount
per Pupil</v>
      </c>
      <c r="J12" s="74" t="str">
        <f>F12</f>
        <v>% of total 
Exp.</v>
      </c>
      <c r="K12" s="74" t="str">
        <f>G12</f>
        <v>% of Exp / total inc.</v>
      </c>
      <c r="L12" s="76"/>
      <c r="M12" s="72" t="str">
        <f>E12</f>
        <v>amount
per Pupil</v>
      </c>
      <c r="N12" s="74" t="str">
        <f>F12</f>
        <v>% of total 
Exp.</v>
      </c>
      <c r="O12" s="74" t="str">
        <f>G12</f>
        <v>% of Exp / total inc.</v>
      </c>
    </row>
    <row r="13" spans="2:15" s="24" customFormat="1" x14ac:dyDescent="0.2">
      <c r="B13" s="17" t="s">
        <v>211</v>
      </c>
      <c r="C13" s="118"/>
      <c r="D13" s="77" t="s">
        <v>24</v>
      </c>
      <c r="E13" s="78" t="s">
        <v>24</v>
      </c>
      <c r="F13" s="79" t="s">
        <v>25</v>
      </c>
      <c r="G13" s="79" t="s">
        <v>25</v>
      </c>
      <c r="H13" s="80"/>
      <c r="I13" s="77" t="s">
        <v>24</v>
      </c>
      <c r="J13" s="79" t="s">
        <v>25</v>
      </c>
      <c r="K13" s="79" t="s">
        <v>25</v>
      </c>
      <c r="L13" s="81"/>
      <c r="M13" s="77" t="s">
        <v>24</v>
      </c>
      <c r="N13" s="79" t="s">
        <v>25</v>
      </c>
      <c r="O13" s="79" t="s">
        <v>25</v>
      </c>
    </row>
    <row r="14" spans="2:15" s="24" customFormat="1" ht="9.9499999999999993" customHeight="1" x14ac:dyDescent="0.2">
      <c r="B14" s="114"/>
      <c r="C14" s="115"/>
      <c r="D14" s="25"/>
      <c r="E14" s="25"/>
      <c r="F14" s="25"/>
      <c r="G14" s="25"/>
      <c r="I14" s="25"/>
      <c r="J14" s="25"/>
      <c r="K14" s="25"/>
      <c r="M14" s="25"/>
      <c r="N14" s="25"/>
      <c r="O14" s="25"/>
    </row>
    <row r="15" spans="2:15" s="20" customFormat="1" ht="15.75" x14ac:dyDescent="0.2">
      <c r="B15" s="26" t="s">
        <v>26</v>
      </c>
      <c r="C15" s="27"/>
      <c r="D15" s="28"/>
      <c r="E15" s="29"/>
      <c r="F15" s="30"/>
      <c r="G15" s="30"/>
      <c r="H15" s="23"/>
      <c r="I15" s="28"/>
      <c r="J15" s="30"/>
      <c r="K15" s="30"/>
      <c r="L15" s="23"/>
      <c r="M15" s="28"/>
      <c r="N15" s="30"/>
      <c r="O15" s="30"/>
    </row>
    <row r="16" spans="2:15" s="7" customFormat="1" x14ac:dyDescent="0.2">
      <c r="B16" s="82" t="s">
        <v>30</v>
      </c>
      <c r="C16" s="31" t="s">
        <v>65</v>
      </c>
      <c r="D16" s="32">
        <f>IF(ISERROR(INDEX('2021-22 Data'!$B$3:$BP$266,MATCH($D$4,dfenums,0),MATCH(C16,'2021-22 Data'!$B$2:$BP$2,0))),"",INDEX('2021-22 Data'!$B$3:$BP$266,MATCH($D$4,dfenums,0),MATCH(C16,'2021-22 Data'!$B$2:$BP$2,0)))</f>
        <v>436626.59</v>
      </c>
      <c r="E16" s="33">
        <f>IF(ISERROR(D16/($F$4+$G$4)),"",D16/($F$4+$G$4))</f>
        <v>2950.1796621621625</v>
      </c>
      <c r="F16" s="119">
        <f t="shared" ref="F16:F48" si="0">IF(ISERROR(D16/$D$49),"",D16/$D$49)</f>
        <v>0.54359096909607096</v>
      </c>
      <c r="G16" s="119">
        <f t="shared" ref="G16:G48" si="1">IF(ISERROR(D16/$D$75),"",D16/-$D$75)</f>
        <v>0.54515316310291473</v>
      </c>
      <c r="H16" s="34"/>
      <c r="I16" s="35">
        <f>IF(ISERROR(IF(D4&gt;0,SUMIF('2021-22 Data'!$M$3:$M$266,1,'2021-22 Data'!$N$3:$N$266)/(SUMIF('2021-22 Data'!$M$3:$M$266,1,'2021-22 Data'!$C$3:$C$266)+SUMIF('2021-22 Data'!$M$3:$M$266,1,'2021-22 Data'!$D$3:$D$266)),"")),"",IF(D4&gt;0,SUMIF('2021-22 Data'!$M$3:$M$266,1,'2021-22 Data'!$N$3:$N$266)/(SUMIF('2021-22 Data'!$M$3:$M$266,1,'2021-22 Data'!$C$3:$C$266)+SUMIF('2021-22 Data'!$M$3:$M$266,1,'2021-22 Data'!$D$3:$D$266)),""))</f>
        <v>2855.5046144030634</v>
      </c>
      <c r="J16" s="119">
        <f t="shared" ref="J16:J48" si="2">IF(ISERROR(I16/$I$49),"",I16/$I$49)</f>
        <v>0.48136824340318501</v>
      </c>
      <c r="K16" s="119">
        <f t="shared" ref="K16:K48" si="3">IF(ISERROR(I16/$I$75),"",I16/-$I$75)</f>
        <v>0.50654859038374322</v>
      </c>
      <c r="L16" s="34"/>
      <c r="M16" s="35">
        <f>IF(ISERROR(SUM('2021-22 Data'!$N$3:$N$266)/SUM('2021-22 Data'!$C$3:$D$266)),"",SUM('2021-22 Data'!$N$3:$N$266)/SUM('2021-22 Data'!$C$3:$D$266))</f>
        <v>2643.8503162084694</v>
      </c>
      <c r="N16" s="119">
        <f t="shared" ref="N16:N48" si="4">IF(ISERROR(M16/$M$49),"",M16/$M$49)</f>
        <v>0.46611090052114668</v>
      </c>
      <c r="O16" s="119">
        <f t="shared" ref="O16:O48" si="5">IF(ISERROR(M16/-$M$75),"",M16/-$M$75)</f>
        <v>0.47922609992263571</v>
      </c>
    </row>
    <row r="17" spans="2:15" s="7" customFormat="1" x14ac:dyDescent="0.2">
      <c r="B17" s="71" t="s">
        <v>31</v>
      </c>
      <c r="C17" s="37" t="s">
        <v>66</v>
      </c>
      <c r="D17" s="32">
        <f>IF(ISERROR(INDEX('2021-22 Data'!$B$3:$BP$266,MATCH($D$4,dfenums,0),MATCH(C17,'2021-22 Data'!$B$2:$BP$2,0))),"",INDEX('2021-22 Data'!$B$3:$BP$266,MATCH($D$4,dfenums,0),MATCH(C17,'2021-22 Data'!$B$2:$BP$2,0)))</f>
        <v>8208.9600000000009</v>
      </c>
      <c r="E17" s="33">
        <f t="shared" ref="E17:E48" si="6">IF(ISERROR(D17/($F$4+$G$4)),"",D17/($F$4+$G$4))</f>
        <v>55.465945945945954</v>
      </c>
      <c r="F17" s="119">
        <f t="shared" si="0"/>
        <v>1.021998344551321E-2</v>
      </c>
      <c r="G17" s="119">
        <f t="shared" si="1"/>
        <v>1.0249354052819602E-2</v>
      </c>
      <c r="I17" s="35">
        <f>IF(ISERROR(IF(D4&gt;0,SUMIF('2021-22 Data'!$M$3:$M$266,1,'2021-22 Data'!$O$3:$O$266)/(SUMIF('2021-22 Data'!$M$3:$M$266,1,'2021-22 Data'!$C$3:$C$266)+SUMIF('2021-22 Data'!$M$3:$M$266,1,'2021-22 Data'!$D$3:$D$266)),"")),"",IF(D4&gt;0,SUMIF('2021-22 Data'!$M$3:$M$266,1,'2021-22 Data'!$O$3:$O$266)/(SUMIF('2021-22 Data'!$M$3:$M$266,1,'2021-22 Data'!$C$3:$C$266)+SUMIF('2021-22 Data'!$M$3:$M$266,1,'2021-22 Data'!$D$3:$D$266)),""))</f>
        <v>27.185608900231276</v>
      </c>
      <c r="J17" s="119">
        <f t="shared" si="2"/>
        <v>4.5828288058592332E-3</v>
      </c>
      <c r="K17" s="119">
        <f t="shared" si="3"/>
        <v>4.8225563347634995E-3</v>
      </c>
      <c r="L17" s="38"/>
      <c r="M17" s="35">
        <f>IF(ISERROR(SUM('2021-22 Data'!$O$3:$O$266)/SUM('2021-22 Data'!$C$3:$D$266)),"",SUM('2021-22 Data'!$O$3:$O$266)/SUM('2021-22 Data'!$C$3:$D$266))</f>
        <v>27.30548515498521</v>
      </c>
      <c r="N17" s="119">
        <f t="shared" si="4"/>
        <v>4.8139579599987443E-3</v>
      </c>
      <c r="O17" s="119">
        <f t="shared" si="5"/>
        <v>4.9494107427703509E-3</v>
      </c>
    </row>
    <row r="18" spans="2:15" s="7" customFormat="1" x14ac:dyDescent="0.2">
      <c r="B18" s="71" t="s">
        <v>32</v>
      </c>
      <c r="C18" s="37" t="s">
        <v>67</v>
      </c>
      <c r="D18" s="32">
        <f>IF(ISERROR(INDEX('2021-22 Data'!$B$3:$BP$266,MATCH($D$4,dfenums,0),MATCH(C18,'2021-22 Data'!$B$2:$BP$2,0))),"",INDEX('2021-22 Data'!$B$3:$BP$266,MATCH($D$4,dfenums,0),MATCH(C18,'2021-22 Data'!$B$2:$BP$2,0)))</f>
        <v>101008.26000000001</v>
      </c>
      <c r="E18" s="33">
        <f t="shared" si="6"/>
        <v>682.48824324324335</v>
      </c>
      <c r="F18" s="119">
        <f t="shared" si="0"/>
        <v>0.12575317032365782</v>
      </c>
      <c r="G18" s="119">
        <f t="shared" si="1"/>
        <v>0.12611456493870796</v>
      </c>
      <c r="I18" s="35">
        <f>IF(ISERROR(IF(D4&gt;0,SUMIF('2021-22 Data'!$M$3:$M$266,1,'2021-22 Data'!$P$3:$P$266)/(SUMIF('2021-22 Data'!$M$3:$M$266,1,'2021-22 Data'!$C$3:$C$266)+SUMIF('2021-22 Data'!$M$3:$M$266,1,'2021-22 Data'!$D$3:$D$266)),"")),"",IF(D4&gt;0,SUMIF('2021-22 Data'!$M$3:$M$266,1,'2021-22 Data'!$P$3:$P$266)/(SUMIF('2021-22 Data'!$M$3:$M$266,1,'2021-22 Data'!$C$3:$C$266)+SUMIF('2021-22 Data'!$M$3:$M$266,1,'2021-22 Data'!$D$3:$D$266)),""))</f>
        <v>1024.587705558657</v>
      </c>
      <c r="J18" s="119">
        <f t="shared" si="2"/>
        <v>0.17272042970953966</v>
      </c>
      <c r="K18" s="119">
        <f t="shared" si="3"/>
        <v>0.1817554261188781</v>
      </c>
      <c r="M18" s="35">
        <f>IF(ISERROR(SUM('2021-22 Data'!$P$3:$P$266)/SUM('2021-22 Data'!$C$3:$D$266)),"",SUM('2021-22 Data'!$P$3:$P$266)/SUM('2021-22 Data'!$C$3:$D$266))</f>
        <v>1069.1322740572407</v>
      </c>
      <c r="N18" s="119">
        <f t="shared" si="4"/>
        <v>0.18848805621934756</v>
      </c>
      <c r="O18" s="119">
        <f t="shared" si="5"/>
        <v>0.19379164049371633</v>
      </c>
    </row>
    <row r="19" spans="2:15" s="7" customFormat="1" x14ac:dyDescent="0.2">
      <c r="B19" s="71" t="s">
        <v>33</v>
      </c>
      <c r="C19" s="37" t="s">
        <v>68</v>
      </c>
      <c r="D19" s="32">
        <f>IF(ISERROR(INDEX('2021-22 Data'!$B$3:$BP$266,MATCH($D$4,dfenums,0),MATCH(C19,'2021-22 Data'!$B$2:$BP$2,0))),"",INDEX('2021-22 Data'!$B$3:$BP$266,MATCH($D$4,dfenums,0),MATCH(C19,'2021-22 Data'!$B$2:$BP$2,0)))</f>
        <v>0</v>
      </c>
      <c r="E19" s="33">
        <f t="shared" si="6"/>
        <v>0</v>
      </c>
      <c r="F19" s="119">
        <f t="shared" si="0"/>
        <v>0</v>
      </c>
      <c r="G19" s="119">
        <f t="shared" si="1"/>
        <v>0</v>
      </c>
      <c r="I19" s="35">
        <f>IF(ISERROR(IF(D4&gt;0,SUMIF('2021-22 Data'!$M$3:$M$266,1,'2021-22 Data'!$Q$3:$Q$266)/(SUMIF('2021-22 Data'!$M$3:$M$266,1,'2021-22 Data'!$C$3:$C$266)+SUMIF('2021-22 Data'!$M$3:$M$266,1,'2021-22 Data'!$D$3:$D$266)),"")),"",IF(D4&gt;0,SUMIF('2021-22 Data'!$M$3:$M$266,1,'2021-22 Data'!$Q$3:$Q$266)/(SUMIF('2021-22 Data'!$M$3:$M$266,1,'2021-22 Data'!$C$3:$C$266)+SUMIF('2021-22 Data'!$M$3:$M$266,1,'2021-22 Data'!$D$3:$D$266)),""))</f>
        <v>138.22065316213417</v>
      </c>
      <c r="J19" s="119">
        <f t="shared" si="2"/>
        <v>2.3300621781207106E-2</v>
      </c>
      <c r="K19" s="119">
        <f t="shared" si="3"/>
        <v>2.4519476056191182E-2</v>
      </c>
      <c r="M19" s="35">
        <f>IF(ISERROR(SUM('2021-22 Data'!$Q$3:$Q$266)/SUM('2021-22 Data'!$C$3:$D$266)),"",SUM('2021-22 Data'!$Q$3:$Q$266)/SUM('2021-22 Data'!$C$3:$D$266))</f>
        <v>135.47823315361873</v>
      </c>
      <c r="N19" s="119">
        <f t="shared" si="4"/>
        <v>2.3884817105231246E-2</v>
      </c>
      <c r="O19" s="119">
        <f t="shared" si="5"/>
        <v>2.4556876348327605E-2</v>
      </c>
    </row>
    <row r="20" spans="2:15" s="7" customFormat="1" ht="30" x14ac:dyDescent="0.2">
      <c r="B20" s="71" t="s">
        <v>34</v>
      </c>
      <c r="C20" s="37" t="s">
        <v>69</v>
      </c>
      <c r="D20" s="32">
        <f>IF(ISERROR(INDEX('2021-22 Data'!$B$3:$BP$266,MATCH($D$4,dfenums,0),MATCH(C20,'2021-22 Data'!$B$2:$BP$2,0))),"",INDEX('2021-22 Data'!$B$3:$BP$266,MATCH($D$4,dfenums,0),MATCH(C20,'2021-22 Data'!$B$2:$BP$2,0)))</f>
        <v>71124.639999999999</v>
      </c>
      <c r="E20" s="33">
        <f t="shared" si="6"/>
        <v>480.57189189189188</v>
      </c>
      <c r="F20" s="119">
        <f t="shared" si="0"/>
        <v>8.8548688672875311E-2</v>
      </c>
      <c r="G20" s="119">
        <f t="shared" si="1"/>
        <v>8.8803163523678411E-2</v>
      </c>
      <c r="I20" s="35">
        <f>IF(ISERROR(IF(D4&gt;0,SUMIF('2021-22 Data'!$M$3:$M$266,1,'2021-22 Data'!$R$3:$R$266)/(SUMIF('2021-22 Data'!$M$3:$M$266,1,'2021-22 Data'!$C$3:$C$266)+SUMIF('2021-22 Data'!$M$3:$M$266,1,'2021-22 Data'!$D$3:$D$266)),"")),"",IF(D4&gt;0,SUMIF('2021-22 Data'!$M$3:$M$266,1,'2021-22 Data'!$R$3:$R$266)/(SUMIF('2021-22 Data'!$M$3:$M$266,1,'2021-22 Data'!$C$3:$C$266)+SUMIF('2021-22 Data'!$M$3:$M$266,1,'2021-22 Data'!$D$3:$D$266)),""))</f>
        <v>293.97399393891055</v>
      </c>
      <c r="J20" s="119">
        <f t="shared" si="2"/>
        <v>4.9556825912597663E-2</v>
      </c>
      <c r="K20" s="119">
        <f t="shared" si="3"/>
        <v>5.2149140816697276E-2</v>
      </c>
      <c r="L20" s="39"/>
      <c r="M20" s="35">
        <f>IF(ISERROR(SUM('2021-22 Data'!$R$3:$R$266)/SUM('2021-22 Data'!$C$3:$D$266)),"",SUM('2021-22 Data'!$R$3:$R$266)/SUM('2021-22 Data'!$C$3:$D$266))</f>
        <v>270.19499205394402</v>
      </c>
      <c r="N20" s="119">
        <f t="shared" si="4"/>
        <v>4.7635386273750524E-2</v>
      </c>
      <c r="O20" s="119">
        <f t="shared" si="5"/>
        <v>4.8975727357489778E-2</v>
      </c>
    </row>
    <row r="21" spans="2:15" s="7" customFormat="1" x14ac:dyDescent="0.2">
      <c r="B21" s="71" t="s">
        <v>35</v>
      </c>
      <c r="C21" s="37" t="s">
        <v>70</v>
      </c>
      <c r="D21" s="32">
        <f>IF(ISERROR(INDEX('2021-22 Data'!$B$3:$BP$266,MATCH($D$4,dfenums,0),MATCH(C21,'2021-22 Data'!$B$2:$BP$2,0))),"",INDEX('2021-22 Data'!$B$3:$BP$266,MATCH($D$4,dfenums,0),MATCH(C21,'2021-22 Data'!$B$2:$BP$2,0)))</f>
        <v>0</v>
      </c>
      <c r="E21" s="33">
        <f t="shared" si="6"/>
        <v>0</v>
      </c>
      <c r="F21" s="119">
        <f t="shared" si="0"/>
        <v>0</v>
      </c>
      <c r="G21" s="119">
        <f t="shared" si="1"/>
        <v>0</v>
      </c>
      <c r="I21" s="35">
        <f>IF(ISERROR(IF(D4&gt;0,SUMIF('2021-22 Data'!$M$3:$M$266,1,'2021-22 Data'!$S$3:$S$266)/(SUMIF('2021-22 Data'!$M$3:$M$266,1,'2021-22 Data'!$C$3:$C$266)+SUMIF('2021-22 Data'!$M$3:$M$266,1,'2021-22 Data'!$D$3:$D$266)),"")),"",IF(D4&gt;0,SUMIF('2021-22 Data'!$M$3:$M$266,1,'2021-22 Data'!$S$3:$S$266)/(SUMIF('2021-22 Data'!$M$3:$M$266,1,'2021-22 Data'!$C$3:$C$266)+SUMIF('2021-22 Data'!$M$3:$M$266,1,'2021-22 Data'!$D$3:$D$266)),""))</f>
        <v>8.7060291889305361</v>
      </c>
      <c r="J21" s="119">
        <f t="shared" si="2"/>
        <v>1.4676236054930788E-3</v>
      </c>
      <c r="K21" s="119">
        <f t="shared" si="3"/>
        <v>1.5443949175387316E-3</v>
      </c>
      <c r="M21" s="35">
        <f>IF(ISERROR(SUM('2021-22 Data'!$S$3:$S$266)/SUM('2021-22 Data'!$C$3:$D$266)),"",SUM('2021-22 Data'!$S$3:$S$266)/SUM('2021-22 Data'!$C$3:$D$266))</f>
        <v>21.069759687504646</v>
      </c>
      <c r="N21" s="119">
        <f t="shared" si="4"/>
        <v>3.7145993483439568E-3</v>
      </c>
      <c r="O21" s="119">
        <f t="shared" si="5"/>
        <v>3.8191189188918717E-3</v>
      </c>
    </row>
    <row r="22" spans="2:15" s="7" customFormat="1" x14ac:dyDescent="0.2">
      <c r="B22" s="71" t="s">
        <v>36</v>
      </c>
      <c r="C22" s="37" t="s">
        <v>71</v>
      </c>
      <c r="D22" s="32">
        <f>IF(ISERROR(INDEX('2021-22 Data'!$B$3:$BP$266,MATCH($D$4,dfenums,0),MATCH(C22,'2021-22 Data'!$B$2:$BP$2,0))),"",INDEX('2021-22 Data'!$B$3:$BP$266,MATCH($D$4,dfenums,0),MATCH(C22,'2021-22 Data'!$B$2:$BP$2,0)))</f>
        <v>15113.03</v>
      </c>
      <c r="E22" s="33">
        <f t="shared" si="6"/>
        <v>102.11506756756758</v>
      </c>
      <c r="F22" s="119">
        <f t="shared" si="0"/>
        <v>1.8815406142988208E-2</v>
      </c>
      <c r="G22" s="119">
        <f t="shared" si="1"/>
        <v>1.8869478628338331E-2</v>
      </c>
      <c r="I22" s="35">
        <f>IF(ISERROR(IF(D4&gt;0,SUMIF('2021-22 Data'!$M$3:$M$266,1,'2021-22 Data'!$T$3:$T$266)/(SUMIF('2021-22 Data'!$M$3:$M$266,1,'2021-22 Data'!$C$3:$C$266)+SUMIF('2021-22 Data'!$M$3:$M$266,1,'2021-22 Data'!$D$3:$D$266)),"")),"",IF(D4&gt;0,SUMIF('2021-22 Data'!$M$3:$M$266,1,'2021-22 Data'!$T$3:$T$266)/(SUMIF('2021-22 Data'!$M$3:$M$266,1,'2021-22 Data'!$C$3:$C$266)+SUMIF('2021-22 Data'!$M$3:$M$266,1,'2021-22 Data'!$D$3:$D$266)),""))</f>
        <v>121.18724300183426</v>
      </c>
      <c r="J22" s="119">
        <f t="shared" si="2"/>
        <v>2.0429205399432642E-2</v>
      </c>
      <c r="K22" s="119">
        <f t="shared" si="3"/>
        <v>2.1497856037576094E-2</v>
      </c>
      <c r="L22" s="39"/>
      <c r="M22" s="35">
        <f>IF(ISERROR(SUM('2021-22 Data'!$T$3:$T$266)/SUM('2021-22 Data'!$C$3:$D$266)),"",SUM('2021-22 Data'!$T$3:$T$266)/SUM('2021-22 Data'!$C$3:$D$266))</f>
        <v>150.698369053454</v>
      </c>
      <c r="N22" s="119">
        <f t="shared" si="4"/>
        <v>2.6568127581181454E-2</v>
      </c>
      <c r="O22" s="119">
        <f t="shared" si="5"/>
        <v>2.73156884954656E-2</v>
      </c>
    </row>
    <row r="23" spans="2:15" s="7" customFormat="1" x14ac:dyDescent="0.2">
      <c r="B23" s="71" t="s">
        <v>37</v>
      </c>
      <c r="C23" s="37" t="s">
        <v>72</v>
      </c>
      <c r="D23" s="32">
        <f>IF(ISERROR(INDEX('2021-22 Data'!$B$3:$BP$266,MATCH($D$4,dfenums,0),MATCH(C23,'2021-22 Data'!$B$2:$BP$2,0))),"",INDEX('2021-22 Data'!$B$3:$BP$266,MATCH($D$4,dfenums,0),MATCH(C23,'2021-22 Data'!$B$2:$BP$2,0)))</f>
        <v>754.86</v>
      </c>
      <c r="E23" s="33">
        <f t="shared" si="6"/>
        <v>5.1004054054054055</v>
      </c>
      <c r="F23" s="119">
        <f t="shared" si="0"/>
        <v>9.397849062098122E-4</v>
      </c>
      <c r="G23" s="119">
        <f t="shared" si="1"/>
        <v>9.4248569859171005E-4</v>
      </c>
      <c r="I23" s="35">
        <f>IF(ISERROR(IF(D4&gt;0,SUMIF('2021-22 Data'!$M$3:$M$266,1,'2021-22 Data'!$U$3:$U$266)/(SUMIF('2021-22 Data'!$M$3:$M$266,1,'2021-22 Data'!$C$3:$C$266)+SUMIF('2021-22 Data'!$M$3:$M$266,1,'2021-22 Data'!$D$3:$D$266)),"")),"",IF(D4&gt;0,SUMIF('2021-22 Data'!$M$3:$M$266,1,'2021-22 Data'!$U$3:$U$266)/(SUMIF('2021-22 Data'!$M$3:$M$266,1,'2021-22 Data'!$C$3:$C$266)+SUMIF('2021-22 Data'!$M$3:$M$266,1,'2021-22 Data'!$D$3:$D$266)),""))</f>
        <v>21.088742323949276</v>
      </c>
      <c r="J23" s="119">
        <f t="shared" si="2"/>
        <v>3.555046206844951E-3</v>
      </c>
      <c r="K23" s="119">
        <f t="shared" si="3"/>
        <v>3.7410104831491009E-3</v>
      </c>
      <c r="L23" s="39"/>
      <c r="M23" s="35">
        <f>IF(ISERROR(SUM('2021-22 Data'!$U$3:$U$266)/SUM('2021-22 Data'!$C$3:$D$266)),"",SUM('2021-22 Data'!$U$3:$U$266)/SUM('2021-22 Data'!$C$3:$D$266))</f>
        <v>19.540527558704269</v>
      </c>
      <c r="N23" s="119">
        <f t="shared" si="4"/>
        <v>3.4449956721104152E-3</v>
      </c>
      <c r="O23" s="119">
        <f t="shared" si="5"/>
        <v>3.5419292669404833E-3</v>
      </c>
    </row>
    <row r="24" spans="2:15" s="7" customFormat="1" x14ac:dyDescent="0.2">
      <c r="B24" s="71" t="s">
        <v>38</v>
      </c>
      <c r="C24" s="37" t="s">
        <v>73</v>
      </c>
      <c r="D24" s="32">
        <f>IF(ISERROR(INDEX('2021-22 Data'!$B$3:$BP$266,MATCH($D$4,dfenums,0),MATCH(C24,'2021-22 Data'!$B$2:$BP$2,0))),"",INDEX('2021-22 Data'!$B$3:$BP$266,MATCH($D$4,dfenums,0),MATCH(C24,'2021-22 Data'!$B$2:$BP$2,0)))</f>
        <v>3825.35</v>
      </c>
      <c r="E24" s="33">
        <f t="shared" si="6"/>
        <v>25.846959459459459</v>
      </c>
      <c r="F24" s="119">
        <f t="shared" si="0"/>
        <v>4.7624807129397571E-3</v>
      </c>
      <c r="G24" s="119">
        <f t="shared" si="1"/>
        <v>4.7761673252097051E-3</v>
      </c>
      <c r="I24" s="35">
        <f>IF(ISERROR(IF(D4&gt;0,SUMIF('2021-22 Data'!$M$3:$M$266,1,'2021-22 Data'!$V$3:$V$266)/(SUMIF('2021-22 Data'!$M$3:$M$266,1,'2021-22 Data'!$C$3:$C$266)+SUMIF('2021-22 Data'!$M$3:$M$266,1,'2021-22 Data'!$D$3:$D$266)),"")),"",IF(D4&gt;0,SUMIF('2021-22 Data'!$M$3:$M$266,1,'2021-22 Data'!$V$3:$V$266)/(SUMIF('2021-22 Data'!$M$3:$M$266,1,'2021-22 Data'!$C$3:$C$266)+SUMIF('2021-22 Data'!$M$3:$M$266,1,'2021-22 Data'!$D$3:$D$266)),""))</f>
        <v>27.418172900550282</v>
      </c>
      <c r="J24" s="119">
        <f t="shared" si="2"/>
        <v>4.6220334086981545E-3</v>
      </c>
      <c r="K24" s="119">
        <f t="shared" si="3"/>
        <v>4.8638117282730712E-3</v>
      </c>
      <c r="M24" s="35">
        <f>IF(ISERROR(SUM('2021-22 Data'!$V$3:$V$266)/SUM('2021-22 Data'!$C$3:$D$266)),"",SUM('2021-22 Data'!$V$3:$V$266)/SUM('2021-22 Data'!$C$3:$D$266))</f>
        <v>24.993437300420307</v>
      </c>
      <c r="N24" s="119">
        <f t="shared" si="4"/>
        <v>4.406343844731919E-3</v>
      </c>
      <c r="O24" s="119">
        <f t="shared" si="5"/>
        <v>4.5303273818913569E-3</v>
      </c>
    </row>
    <row r="25" spans="2:15" s="7" customFormat="1" x14ac:dyDescent="0.2">
      <c r="B25" s="71" t="s">
        <v>39</v>
      </c>
      <c r="C25" s="37" t="s">
        <v>74</v>
      </c>
      <c r="D25" s="32">
        <f>IF(ISERROR(INDEX('2021-22 Data'!$B$3:$BP$266,MATCH($D$4,dfenums,0),MATCH(C25,'2021-22 Data'!$B$2:$BP$2,0))),"",INDEX('2021-22 Data'!$B$3:$BP$266,MATCH($D$4,dfenums,0),MATCH(C25,'2021-22 Data'!$B$2:$BP$2,0)))</f>
        <v>4866.09</v>
      </c>
      <c r="E25" s="33">
        <f t="shared" si="6"/>
        <v>32.87898648648649</v>
      </c>
      <c r="F25" s="119">
        <f t="shared" si="0"/>
        <v>6.0581802377374684E-3</v>
      </c>
      <c r="G25" s="119">
        <f t="shared" si="1"/>
        <v>6.0755904844078832E-3</v>
      </c>
      <c r="I25" s="35">
        <f>IF(ISERROR(IF(D4&gt;0,SUMIF('2021-22 Data'!$M$3:$M$266,1,'2021-22 Data'!$W$3:$W$266)/(SUMIF('2021-22 Data'!$M$3:$M$266,1,'2021-22 Data'!$C$3:$C$266)+SUMIF('2021-22 Data'!$M$3:$M$266,1,'2021-22 Data'!$D$3:$D$266)),"")),"",IF(D4&gt;0,SUMIF('2021-22 Data'!$M$3:$M$266,1,'2021-22 Data'!$W$3:$W$266)/(SUMIF('2021-22 Data'!$M$3:$M$266,1,'2021-22 Data'!$C$3:$C$266)+SUMIF('2021-22 Data'!$M$3:$M$266,1,'2021-22 Data'!$D$3:$D$266)),""))</f>
        <v>21.757848313262617</v>
      </c>
      <c r="J25" s="119">
        <f t="shared" si="2"/>
        <v>3.6678411129017372E-3</v>
      </c>
      <c r="K25" s="119">
        <f t="shared" si="3"/>
        <v>3.8597056846887577E-3</v>
      </c>
      <c r="L25" s="39"/>
      <c r="M25" s="35">
        <f>IF(ISERROR(SUM('2021-22 Data'!$W$3:$W$266)/SUM('2021-22 Data'!$C$3:$D$266)),"",SUM('2021-22 Data'!$W$3:$W$266)/SUM('2021-22 Data'!$C$3:$D$266))</f>
        <v>15.53186873412645</v>
      </c>
      <c r="N25" s="119">
        <f t="shared" si="4"/>
        <v>2.7382689852208245E-3</v>
      </c>
      <c r="O25" s="119">
        <f t="shared" si="5"/>
        <v>2.8153170519275477E-3</v>
      </c>
    </row>
    <row r="26" spans="2:15" s="7" customFormat="1" x14ac:dyDescent="0.2">
      <c r="B26" s="71" t="s">
        <v>40</v>
      </c>
      <c r="C26" s="37" t="s">
        <v>75</v>
      </c>
      <c r="D26" s="32">
        <f>IF(ISERROR(INDEX('2021-22 Data'!$B$3:$BP$266,MATCH($D$4,dfenums,0),MATCH(C26,'2021-22 Data'!$B$2:$BP$2,0))),"",INDEX('2021-22 Data'!$B$3:$BP$266,MATCH($D$4,dfenums,0),MATCH(C26,'2021-22 Data'!$B$2:$BP$2,0)))</f>
        <v>3401.76</v>
      </c>
      <c r="E26" s="33">
        <f t="shared" si="6"/>
        <v>22.984864864864868</v>
      </c>
      <c r="F26" s="119">
        <f t="shared" si="0"/>
        <v>4.2351200256316281E-3</v>
      </c>
      <c r="G26" s="119">
        <f t="shared" si="1"/>
        <v>4.247291087143756E-3</v>
      </c>
      <c r="I26" s="35">
        <f>IF(ISERROR(IF(D4&gt;0,SUMIF('2021-22 Data'!$M$3:$M$266,1,'2021-22 Data'!$X$3:$X$266)/(SUMIF('2021-22 Data'!$M$3:$M$266,1,'2021-22 Data'!$C$3:$C$266)+SUMIF('2021-22 Data'!$M$3:$M$266,1,'2021-22 Data'!$D$3:$D$266)),"")),"",IF(D4&gt;0,SUMIF('2021-22 Data'!$M$3:$M$266,1,'2021-22 Data'!$X$3:$X$266)/(SUMIF('2021-22 Data'!$M$3:$M$266,1,'2021-22 Data'!$C$3:$C$266)+SUMIF('2021-22 Data'!$M$3:$M$266,1,'2021-22 Data'!$D$3:$D$266)),""))</f>
        <v>22.204751575085741</v>
      </c>
      <c r="J26" s="119">
        <f t="shared" si="2"/>
        <v>3.7431780733219264E-3</v>
      </c>
      <c r="K26" s="119">
        <f t="shared" si="3"/>
        <v>3.9389835174656884E-3</v>
      </c>
      <c r="M26" s="35">
        <f>IF(ISERROR(SUM('2021-22 Data'!$X$3:$X$266)/SUM('2021-22 Data'!$C$3:$D$266)),"",SUM('2021-22 Data'!$X$3:$X$266)/SUM('2021-22 Data'!$C$3:$D$266))</f>
        <v>22.699428775119184</v>
      </c>
      <c r="N26" s="119">
        <f t="shared" si="4"/>
        <v>4.0019100638268345E-3</v>
      </c>
      <c r="O26" s="119">
        <f t="shared" si="5"/>
        <v>4.114513842059078E-3</v>
      </c>
    </row>
    <row r="27" spans="2:15" s="7" customFormat="1" ht="30" x14ac:dyDescent="0.2">
      <c r="B27" s="71" t="s">
        <v>41</v>
      </c>
      <c r="C27" s="37" t="s">
        <v>76</v>
      </c>
      <c r="D27" s="32">
        <f>IF(ISERROR(INDEX('2021-22 Data'!$B$3:$BP$266,MATCH($D$4,dfenums,0),MATCH(C27,'2021-22 Data'!$B$2:$BP$2,0))),"",INDEX('2021-22 Data'!$B$3:$BP$266,MATCH($D$4,dfenums,0),MATCH(C27,'2021-22 Data'!$B$2:$BP$2,0)))</f>
        <v>6181.52</v>
      </c>
      <c r="E27" s="33">
        <f t="shared" si="6"/>
        <v>41.767027027027027</v>
      </c>
      <c r="F27" s="119">
        <f t="shared" si="0"/>
        <v>7.6958630652492893E-3</v>
      </c>
      <c r="G27" s="119">
        <f t="shared" si="1"/>
        <v>7.717979751952187E-3</v>
      </c>
      <c r="I27" s="35">
        <f>IF(ISERROR(IF(D4&gt;0,SUMIF('2021-22 Data'!$M$3:$M$266,1,'2021-22 Data'!$Y$3:$Y$266)/(SUMIF('2021-22 Data'!$M$3:$M$266,1,'2021-22 Data'!$C$3:$C$266)+SUMIF('2021-22 Data'!$M$3:$M$266,1,'2021-22 Data'!$D$3:$D$266)),"")),"",IF(D4&gt;0,SUMIF('2021-22 Data'!$M$3:$M$266,1,'2021-22 Data'!$Y$3:$Y$266)/(SUMIF('2021-22 Data'!$M$3:$M$266,1,'2021-22 Data'!$C$3:$C$266)+SUMIF('2021-22 Data'!$M$3:$M$266,1,'2021-22 Data'!$D$3:$D$266)),""))</f>
        <v>58.813007416859421</v>
      </c>
      <c r="J27" s="119">
        <f t="shared" si="2"/>
        <v>9.9144347120694119E-3</v>
      </c>
      <c r="K27" s="119">
        <f t="shared" si="3"/>
        <v>1.0433058259815367E-2</v>
      </c>
      <c r="M27" s="35">
        <f>IF(ISERROR(SUM('2021-22 Data'!$Y$3:$Y$266)/SUM('2021-22 Data'!$C$3:$D$266)),"",SUM('2021-22 Data'!$Y$3:$Y$266)/SUM('2021-22 Data'!$C$3:$D$266))</f>
        <v>64.854902241518189</v>
      </c>
      <c r="N27" s="119">
        <f t="shared" si="4"/>
        <v>1.1433921467368486E-2</v>
      </c>
      <c r="O27" s="119">
        <f t="shared" si="5"/>
        <v>1.1755643529259421E-2</v>
      </c>
    </row>
    <row r="28" spans="2:15" s="7" customFormat="1" ht="30" x14ac:dyDescent="0.2">
      <c r="B28" s="71" t="s">
        <v>42</v>
      </c>
      <c r="C28" s="37" t="s">
        <v>77</v>
      </c>
      <c r="D28" s="32">
        <f>IF(ISERROR(INDEX('2021-22 Data'!$B$3:$BP$266,MATCH($D$4,dfenums,0),MATCH(C28,'2021-22 Data'!$B$2:$BP$2,0))),"",INDEX('2021-22 Data'!$B$3:$BP$266,MATCH($D$4,dfenums,0),MATCH(C28,'2021-22 Data'!$B$2:$BP$2,0)))</f>
        <v>362.7</v>
      </c>
      <c r="E28" s="33">
        <f t="shared" si="6"/>
        <v>2.4506756756756758</v>
      </c>
      <c r="F28" s="119">
        <f t="shared" si="0"/>
        <v>4.5155391129785509E-4</v>
      </c>
      <c r="G28" s="119">
        <f t="shared" si="1"/>
        <v>4.5285160543572742E-4</v>
      </c>
      <c r="I28" s="35">
        <f>IF(ISERROR(IF(D4&gt;0,SUMIF('2021-22 Data'!$M$3:$M$266,1,'2021-22 Data'!$Z$3:$Z$266)/(SUMIF('2021-22 Data'!$M$3:$M$266,1,'2021-22 Data'!$C$3:$C$266)+SUMIF('2021-22 Data'!$M$3:$M$266,1,'2021-22 Data'!$D$3:$D$266)),"")),"",IF(D4&gt;0,SUMIF('2021-22 Data'!$M$3:$M$266,1,'2021-22 Data'!$Z$3:$Z$266)/(SUMIF('2021-22 Data'!$M$3:$M$266,1,'2021-22 Data'!$C$3:$C$266)+SUMIF('2021-22 Data'!$M$3:$M$266,1,'2021-22 Data'!$D$3:$D$266)),""))</f>
        <v>48.391453863944491</v>
      </c>
      <c r="J28" s="119">
        <f t="shared" si="2"/>
        <v>8.1576156538912866E-3</v>
      </c>
      <c r="K28" s="119">
        <f t="shared" si="3"/>
        <v>8.5843400909808489E-3</v>
      </c>
      <c r="M28" s="35">
        <f>IF(ISERROR(SUM('2021-22 Data'!$Z$3:$Z$266)/SUM('2021-22 Data'!$C$3:$D$266)),"",SUM('2021-22 Data'!$Z$3:$Z$266)/SUM('2021-22 Data'!$C$3:$D$266))</f>
        <v>31.256099814495929</v>
      </c>
      <c r="N28" s="119">
        <f t="shared" si="4"/>
        <v>5.5104514586160796E-3</v>
      </c>
      <c r="O28" s="119">
        <f t="shared" si="5"/>
        <v>5.6655018330895616E-3</v>
      </c>
    </row>
    <row r="29" spans="2:15" s="7" customFormat="1" x14ac:dyDescent="0.2">
      <c r="B29" s="71" t="s">
        <v>43</v>
      </c>
      <c r="C29" s="37" t="s">
        <v>78</v>
      </c>
      <c r="D29" s="32">
        <f>IF(ISERROR(INDEX('2021-22 Data'!$B$3:$BP$266,MATCH($D$4,dfenums,0),MATCH(C29,'2021-22 Data'!$B$2:$BP$2,0))),"",INDEX('2021-22 Data'!$B$3:$BP$266,MATCH($D$4,dfenums,0),MATCH(C29,'2021-22 Data'!$B$2:$BP$2,0)))</f>
        <v>17012.36</v>
      </c>
      <c r="E29" s="33">
        <f t="shared" si="6"/>
        <v>114.94837837837838</v>
      </c>
      <c r="F29" s="119">
        <f t="shared" si="0"/>
        <v>2.1180032253672949E-2</v>
      </c>
      <c r="G29" s="119">
        <f t="shared" si="1"/>
        <v>2.1240900298457547E-2</v>
      </c>
      <c r="I29" s="35">
        <f>IF(ISERROR(IF(D4&gt;0,SUMIF('2021-22 Data'!$M$3:$M$266,1,'2021-22 Data'!$AA$3:$AA$266)/(SUMIF('2021-22 Data'!$M$3:$M$266,1,'2021-22 Data'!$C$3:$C$266)+SUMIF('2021-22 Data'!$M$3:$M$266,1,'2021-22 Data'!$D$3:$D$266)),"")),"",IF(D4&gt;0,SUMIF('2021-22 Data'!$M$3:$M$266,1,'2021-22 Data'!$AA$3:$AA$266)/(SUMIF('2021-22 Data'!$M$3:$M$266,1,'2021-22 Data'!$C$3:$C$266)+SUMIF('2021-22 Data'!$M$3:$M$266,1,'2021-22 Data'!$D$3:$D$266)),""))</f>
        <v>70.192482654119161</v>
      </c>
      <c r="J29" s="119">
        <f t="shared" si="2"/>
        <v>1.1832735939173143E-2</v>
      </c>
      <c r="K29" s="119">
        <f t="shared" si="3"/>
        <v>1.2451705721166304E-2</v>
      </c>
      <c r="M29" s="35">
        <f>IF(ISERROR(SUM('2021-22 Data'!$AA$3:$AA$266)/SUM('2021-22 Data'!$C$3:$D$266)),"",SUM('2021-22 Data'!$AA$3:$AA$266)/SUM('2021-22 Data'!$C$3:$D$266))</f>
        <v>60.740775339068364</v>
      </c>
      <c r="N29" s="119">
        <f t="shared" si="4"/>
        <v>1.0708600754768824E-2</v>
      </c>
      <c r="O29" s="119">
        <f t="shared" si="5"/>
        <v>1.1009914098980901E-2</v>
      </c>
    </row>
    <row r="30" spans="2:15" s="7" customFormat="1" x14ac:dyDescent="0.2">
      <c r="B30" s="71" t="s">
        <v>44</v>
      </c>
      <c r="C30" s="37" t="s">
        <v>79</v>
      </c>
      <c r="D30" s="32">
        <f>IF(ISERROR(INDEX('2021-22 Data'!$B$3:$BP$266,MATCH($D$4,dfenums,0),MATCH(C30,'2021-22 Data'!$B$2:$BP$2,0))),"",INDEX('2021-22 Data'!$B$3:$BP$266,MATCH($D$4,dfenums,0),MATCH(C30,'2021-22 Data'!$B$2:$BP$2,0)))</f>
        <v>1733.83</v>
      </c>
      <c r="E30" s="33">
        <f t="shared" si="6"/>
        <v>11.715067567567568</v>
      </c>
      <c r="F30" s="119">
        <f t="shared" si="0"/>
        <v>2.158582073409319E-3</v>
      </c>
      <c r="G30" s="119">
        <f t="shared" si="1"/>
        <v>2.1647854950444644E-3</v>
      </c>
      <c r="I30" s="35">
        <f>IF(ISERROR(IF(D4&gt;0,SUMIF('2021-22 Data'!$M$3:$M$266,1,'2021-22 Data'!$AB$3:$AB$266)/(SUMIF('2021-22 Data'!$M$3:$M$266,1,'2021-22 Data'!$C$3:$C$266)+SUMIF('2021-22 Data'!$M$3:$M$266,1,'2021-22 Data'!$D$3:$D$266)),"")),"",IF(D4&gt;0,SUMIF('2021-22 Data'!$M$3:$M$266,1,'2021-22 Data'!$AB$3:$AB$266)/(SUMIF('2021-22 Data'!$M$3:$M$266,1,'2021-22 Data'!$C$3:$C$266)+SUMIF('2021-22 Data'!$M$3:$M$266,1,'2021-22 Data'!$D$3:$D$266)),""))</f>
        <v>18.946664805805884</v>
      </c>
      <c r="J30" s="119">
        <f t="shared" si="2"/>
        <v>3.1939443242070572E-3</v>
      </c>
      <c r="K30" s="119">
        <f t="shared" si="3"/>
        <v>3.3610193804083782E-3</v>
      </c>
      <c r="M30" s="35">
        <f>IF(ISERROR(SUM('2021-22 Data'!$AB$3:$AB$266)/SUM('2021-22 Data'!$C$3:$D$266)),"",SUM('2021-22 Data'!$AB$3:$AB$266)/SUM('2021-22 Data'!$C$3:$D$266))</f>
        <v>19.80875142769278</v>
      </c>
      <c r="N30" s="119">
        <f t="shared" si="4"/>
        <v>3.4922835493207995E-3</v>
      </c>
      <c r="O30" s="119">
        <f t="shared" si="5"/>
        <v>3.5905477071953998E-3</v>
      </c>
    </row>
    <row r="31" spans="2:15" s="7" customFormat="1" x14ac:dyDescent="0.2">
      <c r="B31" s="71" t="s">
        <v>45</v>
      </c>
      <c r="C31" s="37" t="s">
        <v>80</v>
      </c>
      <c r="D31" s="32">
        <f>IF(ISERROR(INDEX('2021-22 Data'!$B$3:$BP$266,MATCH($D$4,dfenums,0),MATCH(C31,'2021-22 Data'!$B$2:$BP$2,0))),"",INDEX('2021-22 Data'!$B$3:$BP$266,MATCH($D$4,dfenums,0),MATCH(C31,'2021-22 Data'!$B$2:$BP$2,0)))</f>
        <v>10646.93</v>
      </c>
      <c r="E31" s="33">
        <f t="shared" si="6"/>
        <v>71.938716216216221</v>
      </c>
      <c r="F31" s="119">
        <f t="shared" si="0"/>
        <v>1.3255205086337117E-2</v>
      </c>
      <c r="G31" s="119">
        <f t="shared" si="1"/>
        <v>1.3293298437997822E-2</v>
      </c>
      <c r="I31" s="35">
        <f>IF(ISERROR(IF(D4&gt;0,SUMIF('2021-22 Data'!$M$3:$M$266,1,'2021-22 Data'!$AC$3:$AC$266)/(SUMIF('2021-22 Data'!$M$3:$M$266,1,'2021-22 Data'!$C$3:$C$266)+SUMIF('2021-22 Data'!$M$3:$M$266,1,'2021-22 Data'!$D$3:$D$266)),"")),"",IF(D4&gt;0,SUMIF('2021-22 Data'!$M$3:$M$266,1,'2021-22 Data'!$AC$3:$AC$266)/(SUMIF('2021-22 Data'!$M$3:$M$266,1,'2021-22 Data'!$C$3:$C$266)+SUMIF('2021-22 Data'!$M$3:$M$266,1,'2021-22 Data'!$D$3:$D$266)),""))</f>
        <v>84.811039955339368</v>
      </c>
      <c r="J31" s="119">
        <f t="shared" si="2"/>
        <v>1.4297067186856392E-2</v>
      </c>
      <c r="K31" s="119">
        <f t="shared" si="3"/>
        <v>1.5044946004171441E-2</v>
      </c>
      <c r="M31" s="35">
        <f>IF(ISERROR(SUM('2021-22 Data'!$AC$3:$AC$266)/SUM('2021-22 Data'!$C$3:$D$266)),"",SUM('2021-22 Data'!$AC$3:$AC$266)/SUM('2021-22 Data'!$C$3:$D$266))</f>
        <v>73.625544564749191</v>
      </c>
      <c r="N31" s="119">
        <f t="shared" si="4"/>
        <v>1.2980186006766764E-2</v>
      </c>
      <c r="O31" s="119">
        <f t="shared" si="5"/>
        <v>1.3345416100199089E-2</v>
      </c>
    </row>
    <row r="32" spans="2:15" s="7" customFormat="1" x14ac:dyDescent="0.2">
      <c r="B32" s="71" t="s">
        <v>46</v>
      </c>
      <c r="C32" s="37" t="s">
        <v>81</v>
      </c>
      <c r="D32" s="32">
        <f>IF(ISERROR(INDEX('2021-22 Data'!$B$3:$BP$266,MATCH($D$4,dfenums,0),MATCH(C32,'2021-22 Data'!$B$2:$BP$2,0))),"",INDEX('2021-22 Data'!$B$3:$BP$266,MATCH($D$4,dfenums,0),MATCH(C32,'2021-22 Data'!$B$2:$BP$2,0)))</f>
        <v>1996.8</v>
      </c>
      <c r="E32" s="33">
        <f t="shared" si="6"/>
        <v>13.491891891891891</v>
      </c>
      <c r="F32" s="119">
        <f t="shared" si="0"/>
        <v>2.4859742213387292E-3</v>
      </c>
      <c r="G32" s="119">
        <f t="shared" si="1"/>
        <v>2.4931185159472306E-3</v>
      </c>
      <c r="I32" s="35">
        <f>IF(ISERROR(IF(D4&gt;0,SUMIF('2021-22 Data'!$M$3:$M$266,1,'2021-22 Data'!$AD$3:$AD$266)/(SUMIF('2021-22 Data'!$M$3:$M$266,1,'2021-22 Data'!$C$3:$C$266)+SUMIF('2021-22 Data'!$M$3:$M$266,1,'2021-22 Data'!$D$3:$D$266)),"")),"",IF(D4&gt;0,SUMIF('2021-22 Data'!$M$3:$M$266,1,'2021-22 Data'!$AD$3:$AD$266)/(SUMIF('2021-22 Data'!$M$3:$M$266,1,'2021-22 Data'!$C$3:$C$266)+SUMIF('2021-22 Data'!$M$3:$M$266,1,'2021-22 Data'!$D$3:$D$266)),""))</f>
        <v>97.560879655474892</v>
      </c>
      <c r="J32" s="119">
        <f t="shared" si="2"/>
        <v>1.6446378348592836E-2</v>
      </c>
      <c r="K32" s="119">
        <f t="shared" si="3"/>
        <v>1.730668751743895E-2</v>
      </c>
      <c r="M32" s="35">
        <f>IF(ISERROR(SUM('2021-22 Data'!$AD$3:$AD$266)/SUM('2021-22 Data'!$C$3:$D$266)),"",SUM('2021-22 Data'!$AD$3:$AD$266)/SUM('2021-22 Data'!$C$3:$D$266))</f>
        <v>89.468921861307948</v>
      </c>
      <c r="N32" s="119">
        <f t="shared" si="4"/>
        <v>1.5773373962121872E-2</v>
      </c>
      <c r="O32" s="119">
        <f t="shared" si="5"/>
        <v>1.6217197405247075E-2</v>
      </c>
    </row>
    <row r="33" spans="2:15" s="7" customFormat="1" x14ac:dyDescent="0.2">
      <c r="B33" s="71" t="s">
        <v>47</v>
      </c>
      <c r="C33" s="37" t="s">
        <v>82</v>
      </c>
      <c r="D33" s="32">
        <f>IF(ISERROR(INDEX('2021-22 Data'!$B$3:$BP$266,MATCH($D$4,dfenums,0),MATCH(C33,'2021-22 Data'!$B$2:$BP$2,0))),"",INDEX('2021-22 Data'!$B$3:$BP$266,MATCH($D$4,dfenums,0),MATCH(C33,'2021-22 Data'!$B$2:$BP$2,0)))</f>
        <v>7118.18</v>
      </c>
      <c r="E33" s="33">
        <f t="shared" si="6"/>
        <v>48.095810810810811</v>
      </c>
      <c r="F33" s="119">
        <f t="shared" si="0"/>
        <v>8.8619851676927652E-3</v>
      </c>
      <c r="G33" s="119">
        <f t="shared" si="1"/>
        <v>8.8874531038888524E-3</v>
      </c>
      <c r="I33" s="35">
        <f>IF(ISERROR(IF(D4&gt;0,SUMIF('2021-22 Data'!$M$3:$M$266,1,'2021-22 Data'!$AE$3:$AE$266)/(SUMIF('2021-22 Data'!$M$3:$M$266,1,'2021-22 Data'!$C$3:$C$266)+SUMIF('2021-22 Data'!$M$3:$M$266,1,'2021-22 Data'!$D$3:$D$266)),"")),"",IF(D4&gt;0,SUMIF('2021-22 Data'!$M$3:$M$266,1,'2021-22 Data'!$AE$3:$AE$266)/(SUMIF('2021-22 Data'!$M$3:$M$266,1,'2021-22 Data'!$C$3:$C$266)+SUMIF('2021-22 Data'!$M$3:$M$266,1,'2021-22 Data'!$D$3:$D$266)),""))</f>
        <v>44.457006938352343</v>
      </c>
      <c r="J33" s="119">
        <f t="shared" si="2"/>
        <v>7.4943641235724412E-3</v>
      </c>
      <c r="K33" s="119">
        <f t="shared" si="3"/>
        <v>7.8863939087033645E-3</v>
      </c>
      <c r="M33" s="35">
        <f>IF(ISERROR(SUM('2021-22 Data'!$AE$3:$AE$266)/SUM('2021-22 Data'!$C$3:$D$266)),"",SUM('2021-22 Data'!$AE$3:$AE$266)/SUM('2021-22 Data'!$C$3:$D$266))</f>
        <v>38.875082653834141</v>
      </c>
      <c r="N33" s="119">
        <f t="shared" si="4"/>
        <v>6.8536783918987402E-3</v>
      </c>
      <c r="O33" s="119">
        <f t="shared" si="5"/>
        <v>7.0465238255561129E-3</v>
      </c>
    </row>
    <row r="34" spans="2:15" s="7" customFormat="1" ht="30" x14ac:dyDescent="0.2">
      <c r="B34" s="71" t="s">
        <v>48</v>
      </c>
      <c r="C34" s="37" t="s">
        <v>83</v>
      </c>
      <c r="D34" s="32">
        <f>IF(ISERROR(INDEX('2021-22 Data'!$B$3:$BP$266,MATCH($D$4,dfenums,0),MATCH(C34,'2021-22 Data'!$B$2:$BP$2,0))),"",INDEX('2021-22 Data'!$B$3:$BP$266,MATCH($D$4,dfenums,0),MATCH(C34,'2021-22 Data'!$B$2:$BP$2,0)))</f>
        <v>22185.39</v>
      </c>
      <c r="E34" s="33">
        <f t="shared" si="6"/>
        <v>149.90128378378378</v>
      </c>
      <c r="F34" s="119">
        <f t="shared" si="0"/>
        <v>2.7620346369363995E-2</v>
      </c>
      <c r="G34" s="119">
        <f t="shared" si="1"/>
        <v>2.7699722852819776E-2</v>
      </c>
      <c r="I34" s="35">
        <f>IF(ISERROR(IF(D4&gt;0,SUMIF('2021-22 Data'!$M$3:$M$266,1,'2021-22 Data'!$AF$3:$AF$266)/(SUMIF('2021-22 Data'!$M$3:$M$266,1,'2021-22 Data'!$C$3:$C$266)+SUMIF('2021-22 Data'!$M$3:$M$266,1,'2021-22 Data'!$D$3:$D$266)),"")),"",IF(D4&gt;0,SUMIF('2021-22 Data'!$M$3:$M$266,1,'2021-22 Data'!$AF$3:$AF$266)/(SUMIF('2021-22 Data'!$M$3:$M$266,1,'2021-22 Data'!$C$3:$C$266)+SUMIF('2021-22 Data'!$M$3:$M$266,1,'2021-22 Data'!$D$3:$D$266)),""))</f>
        <v>246.10484009889149</v>
      </c>
      <c r="J34" s="119">
        <f t="shared" si="2"/>
        <v>4.1487257269304183E-2</v>
      </c>
      <c r="K34" s="119">
        <f t="shared" si="3"/>
        <v>4.3657453470713696E-2</v>
      </c>
      <c r="M34" s="35">
        <f>IF(ISERROR(SUM('2021-22 Data'!$AF$3:$AF$266)/SUM('2021-22 Data'!$C$3:$D$266)),"",SUM('2021-22 Data'!$AF$3:$AF$266)/SUM('2021-22 Data'!$C$3:$D$266))</f>
        <v>226.73507522761363</v>
      </c>
      <c r="N34" s="119">
        <f t="shared" si="4"/>
        <v>3.9973401461559782E-2</v>
      </c>
      <c r="O34" s="119">
        <f t="shared" si="5"/>
        <v>4.1098153382911479E-2</v>
      </c>
    </row>
    <row r="35" spans="2:15" s="7" customFormat="1" x14ac:dyDescent="0.2">
      <c r="B35" s="71" t="s">
        <v>49</v>
      </c>
      <c r="C35" s="37" t="s">
        <v>84</v>
      </c>
      <c r="D35" s="32">
        <f>IF(ISERROR(INDEX('2021-22 Data'!$B$3:$BP$266,MATCH($D$4,dfenums,0),MATCH(C35,'2021-22 Data'!$B$2:$BP$2,0))),"",INDEX('2021-22 Data'!$B$3:$BP$266,MATCH($D$4,dfenums,0),MATCH(C35,'2021-22 Data'!$B$2:$BP$2,0)))</f>
        <v>10809.59</v>
      </c>
      <c r="E35" s="33">
        <f t="shared" si="6"/>
        <v>73.037770270270272</v>
      </c>
      <c r="F35" s="119">
        <f t="shared" si="0"/>
        <v>1.345771338303331E-2</v>
      </c>
      <c r="G35" s="119">
        <f t="shared" si="1"/>
        <v>1.3496388711337152E-2</v>
      </c>
      <c r="I35" s="35">
        <f>IF(ISERROR(IF(D4&gt;0,SUMIF('2021-22 Data'!$M$3:$M$266,1,'2021-22 Data'!$AG$3:$AG$266)/(SUMIF('2021-22 Data'!$M$3:$M$266,1,'2021-22 Data'!$C$3:$C$266)+SUMIF('2021-22 Data'!$M$3:$M$266,1,'2021-22 Data'!$D$3:$D$266)),"")),"",IF(D4&gt;0,SUMIF('2021-22 Data'!$M$3:$M$266,1,'2021-22 Data'!$AG$3:$AG$266)/(SUMIF('2021-22 Data'!$M$3:$M$266,1,'2021-22 Data'!$C$3:$C$266)+SUMIF('2021-22 Data'!$M$3:$M$266,1,'2021-22 Data'!$D$3:$D$266)),""))</f>
        <v>75.667032458728784</v>
      </c>
      <c r="J35" s="119">
        <f t="shared" si="2"/>
        <v>1.275561114994183E-2</v>
      </c>
      <c r="K35" s="119">
        <f t="shared" si="3"/>
        <v>1.3422856484685669E-2</v>
      </c>
      <c r="M35" s="35">
        <f>IF(ISERROR(SUM('2021-22 Data'!$AG$3:$AG$266)/SUM('2021-22 Data'!$C$3:$D$266)),"",SUM('2021-22 Data'!$AG$3:$AG$266)/SUM('2021-22 Data'!$C$3:$D$266))</f>
        <v>62.595761707436601</v>
      </c>
      <c r="N35" s="119">
        <f t="shared" si="4"/>
        <v>1.1035634914499369E-2</v>
      </c>
      <c r="O35" s="119">
        <f t="shared" si="5"/>
        <v>1.1346150185143908E-2</v>
      </c>
    </row>
    <row r="36" spans="2:15" s="7" customFormat="1" x14ac:dyDescent="0.2">
      <c r="B36" s="71" t="s">
        <v>50</v>
      </c>
      <c r="C36" s="37" t="s">
        <v>85</v>
      </c>
      <c r="D36" s="32">
        <f>IF(ISERROR(INDEX('2021-22 Data'!$B$3:$BP$266,MATCH($D$4,dfenums,0),MATCH(C36,'2021-22 Data'!$B$2:$BP$2,0))),"",INDEX('2021-22 Data'!$B$3:$BP$266,MATCH($D$4,dfenums,0),MATCH(C36,'2021-22 Data'!$B$2:$BP$2,0)))</f>
        <v>0</v>
      </c>
      <c r="E36" s="33">
        <f t="shared" si="6"/>
        <v>0</v>
      </c>
      <c r="F36" s="119">
        <f t="shared" si="0"/>
        <v>0</v>
      </c>
      <c r="G36" s="119">
        <f t="shared" si="1"/>
        <v>0</v>
      </c>
      <c r="I36" s="35">
        <f>IF(ISERROR(IF(D4&gt;0,SUMIF('2021-22 Data'!$M$3:$M$266,1,'2021-22 Data'!$AH$3:$AH$266)/(SUMIF('2021-22 Data'!$M$3:$M$266,1,'2021-22 Data'!$C$3:$C$266)+SUMIF('2021-22 Data'!$M$3:$M$266,1,'2021-22 Data'!$D$3:$D$266)),"")),"",IF(D4&gt;0,SUMIF('2021-22 Data'!$M$3:$M$266,1,'2021-22 Data'!$AH$3:$AH$266)/(SUMIF('2021-22 Data'!$M$3:$M$266,1,'2021-22 Data'!$C$3:$C$266)+SUMIF('2021-22 Data'!$M$3:$M$266,1,'2021-22 Data'!$D$3:$D$266)),""))</f>
        <v>0</v>
      </c>
      <c r="J36" s="119">
        <f t="shared" si="2"/>
        <v>0</v>
      </c>
      <c r="K36" s="119">
        <f t="shared" si="3"/>
        <v>0</v>
      </c>
      <c r="M36" s="35">
        <f>IF(ISERROR(SUM('2021-22 Data'!$AH$3:$AH$266)/SUM('2021-22 Data'!$C$3:$D$266)),"",SUM('2021-22 Data'!$AH$3:$AH$266)/SUM('2021-22 Data'!$C$3:$D$266))</f>
        <v>4.3814700946100497E-5</v>
      </c>
      <c r="N36" s="119">
        <f t="shared" si="4"/>
        <v>7.7245332645531318E-9</v>
      </c>
      <c r="O36" s="119">
        <f t="shared" si="5"/>
        <v>7.9418823845474917E-9</v>
      </c>
    </row>
    <row r="37" spans="2:15" s="7" customFormat="1" x14ac:dyDescent="0.2">
      <c r="B37" s="71" t="s">
        <v>51</v>
      </c>
      <c r="C37" s="37" t="s">
        <v>86</v>
      </c>
      <c r="D37" s="32">
        <f>IF(ISERROR(INDEX('2021-22 Data'!$B$3:$BP$266,MATCH($D$4,dfenums,0),MATCH(C37,'2021-22 Data'!$B$2:$BP$2,0))),"",INDEX('2021-22 Data'!$B$3:$BP$266,MATCH($D$4,dfenums,0),MATCH(C37,'2021-22 Data'!$B$2:$BP$2,0)))</f>
        <v>7451.1500000000005</v>
      </c>
      <c r="E37" s="33">
        <f t="shared" si="6"/>
        <v>50.345608108108109</v>
      </c>
      <c r="F37" s="119">
        <f t="shared" si="0"/>
        <v>9.2765258510256778E-3</v>
      </c>
      <c r="G37" s="119">
        <f t="shared" si="1"/>
        <v>9.3031851112280704E-3</v>
      </c>
      <c r="I37" s="35">
        <f>IF(ISERROR(IF(D4&gt;0,SUMIF('2021-22 Data'!$M$3:$M$266,1,'2021-22 Data'!$AI$3:$AI$266)/(SUMIF('2021-22 Data'!$M$3:$M$266,1,'2021-22 Data'!$C$3:$C$266)+SUMIF('2021-22 Data'!$M$3:$M$266,1,'2021-22 Data'!$D$3:$D$266)),"")),"",IF(D4&gt;0,SUMIF('2021-22 Data'!$M$3:$M$266,1,'2021-22 Data'!$AI$3:$AI$266)/(SUMIF('2021-22 Data'!$M$3:$M$266,1,'2021-22 Data'!$C$3:$C$266)+SUMIF('2021-22 Data'!$M$3:$M$266,1,'2021-22 Data'!$D$3:$D$266)),""))</f>
        <v>72.509807002153281</v>
      </c>
      <c r="J37" s="119">
        <f t="shared" si="2"/>
        <v>1.2223380151471782E-2</v>
      </c>
      <c r="K37" s="119">
        <f t="shared" si="3"/>
        <v>1.2862784511246984E-2</v>
      </c>
      <c r="M37" s="35">
        <f>IF(ISERROR(SUM('2021-22 Data'!$AI$3:$AI$266)/SUM('2021-22 Data'!$C$3:$D$266)),"",SUM('2021-22 Data'!$AI$3:$AI$266)/SUM('2021-22 Data'!$C$3:$D$266))</f>
        <v>61.619304905761275</v>
      </c>
      <c r="N37" s="119">
        <f t="shared" si="4"/>
        <v>1.0863485547207808E-2</v>
      </c>
      <c r="O37" s="119">
        <f t="shared" si="5"/>
        <v>1.1169156963575726E-2</v>
      </c>
    </row>
    <row r="38" spans="2:15" s="7" customFormat="1" x14ac:dyDescent="0.2">
      <c r="B38" s="71" t="s">
        <v>52</v>
      </c>
      <c r="C38" s="37" t="s">
        <v>87</v>
      </c>
      <c r="D38" s="32">
        <f>IF(ISERROR(INDEX('2021-22 Data'!$B$3:$BP$266,MATCH($D$4,dfenums,0),MATCH(C38,'2021-22 Data'!$B$2:$BP$2,0))),"",INDEX('2021-22 Data'!$B$3:$BP$266,MATCH($D$4,dfenums,0),MATCH(C38,'2021-22 Data'!$B$2:$BP$2,0)))</f>
        <v>5153.1400000000003</v>
      </c>
      <c r="E38" s="33">
        <f t="shared" si="6"/>
        <v>34.818513513513516</v>
      </c>
      <c r="F38" s="119">
        <f t="shared" si="0"/>
        <v>6.4155514818456825E-3</v>
      </c>
      <c r="G38" s="119">
        <f t="shared" si="1"/>
        <v>6.4339887566447884E-3</v>
      </c>
      <c r="I38" s="35">
        <f>IF(ISERROR(IF(D4&gt;0,SUMIF('2021-22 Data'!$M$3:$M$266,1,'2021-22 Data'!$AJ$3:$AJ$266)/(SUMIF('2021-22 Data'!$M$3:$M$266,1,'2021-22 Data'!$C$3:$C$266)+SUMIF('2021-22 Data'!$M$3:$M$266,1,'2021-22 Data'!$D$3:$D$266)),"")),"",IF(D4&gt;0,SUMIF('2021-22 Data'!$M$3:$M$266,1,'2021-22 Data'!$AJ$3:$AJ$266)/(SUMIF('2021-22 Data'!$M$3:$M$266,1,'2021-22 Data'!$C$3:$C$266)+SUMIF('2021-22 Data'!$M$3:$M$266,1,'2021-22 Data'!$D$3:$D$266)),""))</f>
        <v>34.610975356886499</v>
      </c>
      <c r="J38" s="119">
        <f t="shared" si="2"/>
        <v>5.8345639947418697E-3</v>
      </c>
      <c r="K38" s="119">
        <f t="shared" si="3"/>
        <v>6.1397697242042042E-3</v>
      </c>
      <c r="M38" s="35">
        <f>IF(ISERROR(SUM('2021-22 Data'!$AJ$3:$AJ$266)/SUM('2021-22 Data'!$C$3:$D$266)),"",SUM('2021-22 Data'!$AJ$3:$AJ$266)/SUM('2021-22 Data'!$C$3:$D$266))</f>
        <v>34.330357926057665</v>
      </c>
      <c r="N38" s="119">
        <f t="shared" si="4"/>
        <v>6.0524432680727734E-3</v>
      </c>
      <c r="O38" s="119">
        <f t="shared" si="5"/>
        <v>6.2227439416640213E-3</v>
      </c>
    </row>
    <row r="39" spans="2:15" s="7" customFormat="1" x14ac:dyDescent="0.2">
      <c r="B39" s="71" t="s">
        <v>53</v>
      </c>
      <c r="C39" s="37" t="s">
        <v>88</v>
      </c>
      <c r="D39" s="32">
        <f>IF(ISERROR(INDEX('2021-22 Data'!$B$3:$BP$266,MATCH($D$4,dfenums,0),MATCH(C39,'2021-22 Data'!$B$2:$BP$2,0))),"",INDEX('2021-22 Data'!$B$3:$BP$266,MATCH($D$4,dfenums,0),MATCH(C39,'2021-22 Data'!$B$2:$BP$2,0)))</f>
        <v>3557.9</v>
      </c>
      <c r="E39" s="33">
        <f t="shared" si="6"/>
        <v>24.039864864864864</v>
      </c>
      <c r="F39" s="119">
        <f t="shared" si="0"/>
        <v>4.4295110587445237E-3</v>
      </c>
      <c r="G39" s="119">
        <f t="shared" si="1"/>
        <v>4.4422407691750059E-3</v>
      </c>
      <c r="I39" s="35">
        <f>IF(ISERROR(IF(D4&gt;0,SUMIF('2021-22 Data'!$M$3:$M$266,1,'2021-22 Data'!$AK$3:$AK$266)/(SUMIF('2021-22 Data'!$M$3:$M$266,1,'2021-22 Data'!$C$3:$C$266)+SUMIF('2021-22 Data'!$M$3:$M$266,1,'2021-22 Data'!$D$3:$D$266)),"")),"",IF(D4&gt;0,SUMIF('2021-22 Data'!$M$3:$M$266,1,'2021-22 Data'!$AK$3:$AK$266)/(SUMIF('2021-22 Data'!$M$3:$M$266,1,'2021-22 Data'!$C$3:$C$266)+SUMIF('2021-22 Data'!$M$3:$M$266,1,'2021-22 Data'!$D$3:$D$266)),""))</f>
        <v>35.057988675332957</v>
      </c>
      <c r="J39" s="119">
        <f t="shared" si="2"/>
        <v>5.9099195080171939E-3</v>
      </c>
      <c r="K39" s="119">
        <f t="shared" si="3"/>
        <v>6.2190670803351274E-3</v>
      </c>
      <c r="M39" s="35">
        <f>IF(ISERROR(SUM('2021-22 Data'!$AK$3:$AK$266)/SUM('2021-22 Data'!$C$3:$D$266)),"",SUM('2021-22 Data'!$AK$3:$AK$266)/SUM('2021-22 Data'!$C$3:$D$266))</f>
        <v>30.679707373180182</v>
      </c>
      <c r="N39" s="119">
        <f t="shared" si="4"/>
        <v>5.4088334516403467E-3</v>
      </c>
      <c r="O39" s="119">
        <f t="shared" si="5"/>
        <v>5.5610245485839998E-3</v>
      </c>
    </row>
    <row r="40" spans="2:15" s="7" customFormat="1" x14ac:dyDescent="0.2">
      <c r="B40" s="71" t="s">
        <v>54</v>
      </c>
      <c r="C40" s="37" t="s">
        <v>89</v>
      </c>
      <c r="D40" s="32">
        <f>IF(ISERROR(INDEX('2021-22 Data'!$B$3:$BP$266,MATCH($D$4,dfenums,0),MATCH(C40,'2021-22 Data'!$B$2:$BP$2,0))),"",INDEX('2021-22 Data'!$B$3:$BP$266,MATCH($D$4,dfenums,0),MATCH(C40,'2021-22 Data'!$B$2:$BP$2,0)))</f>
        <v>19796.189999999999</v>
      </c>
      <c r="E40" s="33">
        <f t="shared" si="6"/>
        <v>133.75804054054052</v>
      </c>
      <c r="F40" s="119">
        <f t="shared" si="0"/>
        <v>2.4645842358134783E-2</v>
      </c>
      <c r="G40" s="119">
        <f t="shared" si="1"/>
        <v>2.471667059004878E-2</v>
      </c>
      <c r="I40" s="35">
        <f>IF(ISERROR(IF(D4&gt;0,SUMIF('2021-22 Data'!$M$3:$M$266,1,'2021-22 Data'!$AL$3:$AL$266)/(SUMIF('2021-22 Data'!$M$3:$M$266,1,'2021-22 Data'!$C$3:$C$266)+SUMIF('2021-22 Data'!$M$3:$M$266,1,'2021-22 Data'!$D$3:$D$266)),"")),"",IF(D4&gt;0,SUMIF('2021-22 Data'!$M$3:$M$266,1,'2021-22 Data'!$AL$3:$AL$266)/(SUMIF('2021-22 Data'!$M$3:$M$266,1,'2021-22 Data'!$C$3:$C$266)+SUMIF('2021-22 Data'!$M$3:$M$266,1,'2021-22 Data'!$D$3:$D$266)),""))</f>
        <v>174.6789911476194</v>
      </c>
      <c r="J40" s="119">
        <f t="shared" si="2"/>
        <v>2.9446605935794578E-2</v>
      </c>
      <c r="K40" s="119">
        <f t="shared" si="3"/>
        <v>3.0986956312090645E-2</v>
      </c>
      <c r="M40" s="35">
        <f>IF(ISERROR(SUM('2021-22 Data'!$AL$3:$AL$266)/SUM('2021-22 Data'!$C$3:$D$266)),"",SUM('2021-22 Data'!$AL$3:$AL$266)/SUM('2021-22 Data'!$C$3:$D$266))</f>
        <v>168.89848537280787</v>
      </c>
      <c r="N40" s="119">
        <f t="shared" si="4"/>
        <v>2.9776808706279891E-2</v>
      </c>
      <c r="O40" s="119">
        <f t="shared" si="5"/>
        <v>3.0614653912830983E-2</v>
      </c>
    </row>
    <row r="41" spans="2:15" s="7" customFormat="1" x14ac:dyDescent="0.2">
      <c r="B41" s="71" t="s">
        <v>55</v>
      </c>
      <c r="C41" s="40" t="s">
        <v>90</v>
      </c>
      <c r="D41" s="32">
        <f>IF(ISERROR(INDEX('2021-22 Data'!$B$3:$BP$266,MATCH($D$4,dfenums,0),MATCH(C41,'2021-22 Data'!$B$2:$BP$2,0))),"",INDEX('2021-22 Data'!$B$3:$BP$266,MATCH($D$4,dfenums,0),MATCH(C41,'2021-22 Data'!$B$2:$BP$2,0)))</f>
        <v>5620.4000000000005</v>
      </c>
      <c r="E41" s="33">
        <f t="shared" si="6"/>
        <v>37.975675675675681</v>
      </c>
      <c r="F41" s="119">
        <f t="shared" si="0"/>
        <v>6.9972804054548249E-3</v>
      </c>
      <c r="G41" s="119">
        <f t="shared" si="1"/>
        <v>7.017389476677593E-3</v>
      </c>
      <c r="I41" s="35">
        <f>IF(ISERROR(IF(D4&gt;0,SUMIF('2021-22 Data'!$M$3:$M$266,1,'2021-22 Data'!$AM$3:$AM$266)/(SUMIF('2021-22 Data'!$M$3:$M$266,1,'2021-22 Data'!$C$3:$C$266)+SUMIF('2021-22 Data'!$M$3:$M$266,1,'2021-22 Data'!$D$3:$D$266)),"")),"",IF(D4&gt;0,SUMIF('2021-22 Data'!$M$3:$M$266,1,'2021-22 Data'!$AM$3:$AM$266)/(SUMIF('2021-22 Data'!$M$3:$M$266,1,'2021-22 Data'!$C$3:$C$266)+SUMIF('2021-22 Data'!$M$3:$M$266,1,'2021-22 Data'!$D$3:$D$266)),""))</f>
        <v>41.610135576999774</v>
      </c>
      <c r="J41" s="119">
        <f t="shared" si="2"/>
        <v>7.0144512354976315E-3</v>
      </c>
      <c r="K41" s="119">
        <f t="shared" si="3"/>
        <v>7.3813768032071252E-3</v>
      </c>
      <c r="M41" s="35">
        <f>IF(ISERROR(SUM('2021-22 Data'!$AM$3:$AM$266)/SUM('2021-22 Data'!$C$3:$D$266)),"",SUM('2021-22 Data'!$AM$3:$AM$266)/SUM('2021-22 Data'!$C$3:$D$266))</f>
        <v>49.325743884507411</v>
      </c>
      <c r="N41" s="119">
        <f t="shared" si="4"/>
        <v>8.6961303217251863E-3</v>
      </c>
      <c r="O41" s="119">
        <f t="shared" si="5"/>
        <v>8.9408177621245477E-3</v>
      </c>
    </row>
    <row r="42" spans="2:15" s="7" customFormat="1" ht="30" x14ac:dyDescent="0.2">
      <c r="B42" s="71" t="s">
        <v>56</v>
      </c>
      <c r="C42" s="40" t="s">
        <v>91</v>
      </c>
      <c r="D42" s="32">
        <f>IF(ISERROR(INDEX('2021-22 Data'!$B$3:$BP$266,MATCH($D$4,dfenums,0),MATCH(C42,'2021-22 Data'!$B$2:$BP$2,0))),"",INDEX('2021-22 Data'!$B$3:$BP$266,MATCH($D$4,dfenums,0),MATCH(C42,'2021-22 Data'!$B$2:$BP$2,0)))</f>
        <v>4951.8</v>
      </c>
      <c r="E42" s="33">
        <f t="shared" si="6"/>
        <v>33.458108108108107</v>
      </c>
      <c r="F42" s="119">
        <f t="shared" si="0"/>
        <v>6.1648873944436695E-3</v>
      </c>
      <c r="G42" s="119">
        <f t="shared" si="1"/>
        <v>6.182604300514572E-3</v>
      </c>
      <c r="I42" s="35">
        <f>IF(ISERROR(IF(D4&gt;0,SUMIF('2021-22 Data'!$M$3:$M$266,1,'2021-22 Data'!$AN$3:$AN$266)/(SUMIF('2021-22 Data'!$M$3:$M$266,1,'2021-22 Data'!$C$3:$C$266)+SUMIF('2021-22 Data'!$M$3:$M$266,1,'2021-22 Data'!$D$3:$D$266)),"")),"",IF(D4&gt;0,SUMIF('2021-22 Data'!$M$3:$M$266,1,'2021-22 Data'!$AN$3:$AN$266)/(SUMIF('2021-22 Data'!$M$3:$M$266,1,'2021-22 Data'!$C$3:$C$266)+SUMIF('2021-22 Data'!$M$3:$M$266,1,'2021-22 Data'!$D$3:$D$266)),""))</f>
        <v>105.58817688810912</v>
      </c>
      <c r="J42" s="119">
        <f t="shared" si="2"/>
        <v>1.7799584345409677E-2</v>
      </c>
      <c r="K42" s="119">
        <f t="shared" si="3"/>
        <v>1.8730679647331629E-2</v>
      </c>
      <c r="M42" s="35">
        <f>IF(ISERROR(SUM('2021-22 Data'!$AN$3:$AN$266)/SUM('2021-22 Data'!$C$3:$D$266)),"",SUM('2021-22 Data'!$AN$3:$AN$266)/SUM('2021-22 Data'!$C$3:$D$266))</f>
        <v>76.352709085238146</v>
      </c>
      <c r="N42" s="119">
        <f t="shared" si="4"/>
        <v>1.3460985204331546E-2</v>
      </c>
      <c r="O42" s="119">
        <f t="shared" si="5"/>
        <v>1.3839743789247525E-2</v>
      </c>
    </row>
    <row r="43" spans="2:15" s="7" customFormat="1" ht="30" x14ac:dyDescent="0.2">
      <c r="B43" s="71" t="s">
        <v>420</v>
      </c>
      <c r="C43" s="37" t="s">
        <v>92</v>
      </c>
      <c r="D43" s="32">
        <f>IF(ISERROR(INDEX('2021-22 Data'!$B$3:$BP$266,MATCH($D$4,dfenums,0),MATCH(C43,'2021-22 Data'!$B$2:$BP$2,0))),"",INDEX('2021-22 Data'!$B$3:$BP$266,MATCH($D$4,dfenums,0),MATCH(C43,'2021-22 Data'!$B$2:$BP$2,0)))</f>
        <v>31320.13</v>
      </c>
      <c r="E43" s="33">
        <f>IF(ISERROR(D43/($F$4+$G$4)),"",D43/($F$4+$G$4))</f>
        <v>211.6225</v>
      </c>
      <c r="F43" s="119">
        <f t="shared" si="0"/>
        <v>3.899290654496082E-2</v>
      </c>
      <c r="G43" s="119">
        <f t="shared" si="1"/>
        <v>3.9104965957969924E-2</v>
      </c>
      <c r="I43" s="35">
        <f>IF(ISERROR(IF(D4&gt;0,SUMIF('2021-22 Data'!$M$3:$M$266,1,'2021-22 Data'!$AO$3:$AO$266)/(SUMIF('2021-22 Data'!$M$3:$M$266,1,'2021-22 Data'!$C$3:$C$266)+SUMIF('2021-22 Data'!$M$3:$M$266,1,'2021-22 Data'!$D$3:$D$266)),"")),"",IF(D4&gt;0,SUMIF('2021-22 Data'!$M$3:$M$266,1,'2021-22 Data'!$AO$3:$AO$266)/(SUMIF('2021-22 Data'!$M$3:$M$266,1,'2021-22 Data'!$C$3:$C$266)+SUMIF('2021-22 Data'!$M$3:$M$266,1,'2021-22 Data'!$D$3:$D$266)),""))</f>
        <v>128.2474519499163</v>
      </c>
      <c r="J43" s="119">
        <f t="shared" si="2"/>
        <v>2.1619383962708457E-2</v>
      </c>
      <c r="K43" s="119">
        <f t="shared" si="3"/>
        <v>2.2750292777627825E-2</v>
      </c>
      <c r="M43" s="35">
        <f>IF(ISERROR(SUM('2021-22 Data'!$AO$3:$AO$266)/SUM('2021-22 Data'!$C$3:$D$266)),"",SUM('2021-22 Data'!$AO$3:$AO$266)/SUM('2021-22 Data'!$C$3:$D$266))</f>
        <v>97.373237040401406</v>
      </c>
      <c r="N43" s="119">
        <f t="shared" si="4"/>
        <v>1.7166904996592021E-2</v>
      </c>
      <c r="O43" s="119">
        <f t="shared" si="5"/>
        <v>1.7649938930973285E-2</v>
      </c>
    </row>
    <row r="44" spans="2:15" s="7" customFormat="1" ht="30" x14ac:dyDescent="0.2">
      <c r="B44" s="71" t="s">
        <v>421</v>
      </c>
      <c r="C44" s="37" t="s">
        <v>419</v>
      </c>
      <c r="D44" s="32">
        <f>IF(ISERROR(INDEX('2021-22 Data'!$B$3:$BP$266,MATCH($D$4,dfenums,0),MATCH(C44,'2021-22 Data'!$B$2:$BP$2,0))),"",INDEX('2021-22 Data'!$B$3:$BP$266,MATCH($D$4,dfenums,0),MATCH(C44,'2021-22 Data'!$B$2:$BP$2,0)))</f>
        <v>0</v>
      </c>
      <c r="E44" s="33">
        <f t="shared" si="6"/>
        <v>0</v>
      </c>
      <c r="F44" s="119">
        <f t="shared" si="0"/>
        <v>0</v>
      </c>
      <c r="G44" s="119">
        <f t="shared" si="1"/>
        <v>0</v>
      </c>
      <c r="I44" s="35">
        <f>IF(ISERROR(IF(D4&gt;0,SUMIF('2021-22 Data'!$M$3:$M$266,1,'2021-22 Data'!$AP$3:$AP$266)/(SUMIF('2021-22 Data'!$M$3:$M$266,1,'2021-22 Data'!$C$3:$C$266)+SUMIF('2021-22 Data'!$M$3:$M$266,1,'2021-22 Data'!$D$3:$D$266)),"")),"",IF(D4&gt;0,SUMIF('2021-22 Data'!$M$3:$M$266,1,'2021-22 Data'!$AP$3:$AP$266)/(SUMIF('2021-22 Data'!$M$3:$M$266,1,'2021-22 Data'!$C$3:$C$266)+SUMIF('2021-22 Data'!$M$3:$M$266,1,'2021-22 Data'!$D$3:$D$266)),""))</f>
        <v>0</v>
      </c>
      <c r="J44" s="119">
        <f t="shared" si="2"/>
        <v>0</v>
      </c>
      <c r="K44" s="119">
        <f t="shared" si="3"/>
        <v>0</v>
      </c>
      <c r="M44" s="35">
        <f>IF(ISERROR(SUM('2021-22 Data'!$AP$3:$AP$266)/SUM('2021-22 Data'!$C$3:$D$266)),"",SUM('2021-22 Data'!$AP$3:$AP$266)/SUM('2021-22 Data'!$C$3:$D$266))</f>
        <v>0</v>
      </c>
      <c r="N44" s="119">
        <f t="shared" si="4"/>
        <v>0</v>
      </c>
      <c r="O44" s="119">
        <f t="shared" si="5"/>
        <v>0</v>
      </c>
    </row>
    <row r="45" spans="2:15" s="7" customFormat="1" x14ac:dyDescent="0.2">
      <c r="B45" s="71" t="s">
        <v>57</v>
      </c>
      <c r="C45" s="37" t="s">
        <v>93</v>
      </c>
      <c r="D45" s="32">
        <f>IF(ISERROR(INDEX('2021-22 Data'!$B$3:$BP$266,MATCH($D$4,dfenums,0),MATCH(C45,'2021-22 Data'!$B$2:$BP$2,0))),"",INDEX('2021-22 Data'!$B$3:$BP$266,MATCH($D$4,dfenums,0),MATCH(C45,'2021-22 Data'!$B$2:$BP$2,0)))</f>
        <v>0</v>
      </c>
      <c r="E45" s="33">
        <f t="shared" si="6"/>
        <v>0</v>
      </c>
      <c r="F45" s="119">
        <f t="shared" si="0"/>
        <v>0</v>
      </c>
      <c r="G45" s="119">
        <f t="shared" si="1"/>
        <v>0</v>
      </c>
      <c r="I45" s="35">
        <f>IF(ISERROR(IF(D4&gt;0,SUMIF('2021-22 Data'!$M$3:$M$266,1,'2021-22 Data'!$AQ$3:$AQ$266)/(SUMIF('2021-22 Data'!$M$3:$M$266,1,'2021-22 Data'!$C$3:$C$266)+SUMIF('2021-22 Data'!$M$3:$M$266,1,'2021-22 Data'!$D$3:$D$266)),"")),"",IF(D4&gt;0,SUMIF('2021-22 Data'!$M$3:$M$266,1,'2021-22 Data'!$AQ$3:$AQ$266)/(SUMIF('2021-22 Data'!$M$3:$M$266,1,'2021-22 Data'!$C$3:$C$266)+SUMIF('2021-22 Data'!$M$3:$M$266,1,'2021-22 Data'!$D$3:$D$266)),""))</f>
        <v>0.20392615041071854</v>
      </c>
      <c r="J45" s="119">
        <f t="shared" si="2"/>
        <v>3.4376961715294638E-5</v>
      </c>
      <c r="K45" s="119">
        <f t="shared" si="3"/>
        <v>3.6175218737836632E-5</v>
      </c>
      <c r="M45" s="35">
        <f>IF(ISERROR(SUM('2021-22 Data'!$AQ$3:$AQ$266)/SUM('2021-22 Data'!$C$3:$D$266)),"",SUM('2021-22 Data'!$AQ$3:$AQ$266)/SUM('2021-22 Data'!$C$3:$D$266))</f>
        <v>8.1890418690311745E-2</v>
      </c>
      <c r="N45" s="119">
        <f t="shared" si="4"/>
        <v>1.4437283595742421E-5</v>
      </c>
      <c r="O45" s="119">
        <f t="shared" si="5"/>
        <v>1.4843512784895266E-5</v>
      </c>
    </row>
    <row r="46" spans="2:15" s="7" customFormat="1" ht="30" x14ac:dyDescent="0.2">
      <c r="B46" s="83" t="s">
        <v>215</v>
      </c>
      <c r="C46" s="41" t="s">
        <v>94</v>
      </c>
      <c r="D46" s="32">
        <f>IF(ISERROR(INDEX('2021-22 Data'!$B$3:$BP$266,MATCH($D$4,dfenums,0),MATCH(C46,'2021-22 Data'!$B$2:$BP$2,0))),"",INDEX('2021-22 Data'!$B$3:$BP$266,MATCH($D$4,dfenums,0),MATCH(C46,'2021-22 Data'!$B$2:$BP$2,0)))</f>
        <v>2398.8000000000002</v>
      </c>
      <c r="E46" s="33">
        <f t="shared" si="6"/>
        <v>16.20810810810811</v>
      </c>
      <c r="F46" s="119">
        <f t="shared" si="0"/>
        <v>2.9864558103702642E-3</v>
      </c>
      <c r="G46" s="119">
        <f t="shared" si="1"/>
        <v>2.9950384094822803E-3</v>
      </c>
      <c r="I46" s="35">
        <f>IF(ISERROR(IF(D4&gt;0,SUMIF('2021-22 Data'!$M$3:$M$266,1,'2021-22 Data'!$AR$3:$AR$266)/(SUMIF('2021-22 Data'!$M$3:$M$266,1,'2021-22 Data'!$C$3:$C$266)+SUMIF('2021-22 Data'!$M$3:$M$266,1,'2021-22 Data'!$D$3:$D$266)),"")),"",IF(D4&gt;0,SUMIF('2021-22 Data'!$M$3:$M$266,1,'2021-22 Data'!$AR$3:$AR$266)/(SUMIF('2021-22 Data'!$M$3:$M$266,1,'2021-22 Data'!$C$3:$C$266)+SUMIF('2021-22 Data'!$M$3:$M$266,1,'2021-22 Data'!$D$3:$D$266)),""))</f>
        <v>32.771347794879979</v>
      </c>
      <c r="J46" s="119">
        <f t="shared" si="2"/>
        <v>5.5244477779539366E-3</v>
      </c>
      <c r="K46" s="119">
        <f t="shared" si="3"/>
        <v>5.8134313447579895E-3</v>
      </c>
      <c r="M46" s="35">
        <f>IF(ISERROR(SUM('2021-22 Data'!$AR$3:$AR$266)/SUM('2021-22 Data'!$C$3:$D$266)),"",SUM('2021-22 Data'!$AR$3:$AR$266)/SUM('2021-22 Data'!$C$3:$D$266))</f>
        <v>74.934726343774628</v>
      </c>
      <c r="N46" s="119">
        <f t="shared" si="4"/>
        <v>1.3210994798863037E-2</v>
      </c>
      <c r="O46" s="119">
        <f t="shared" si="5"/>
        <v>1.3582719276633027E-2</v>
      </c>
    </row>
    <row r="47" spans="2:15" s="7" customFormat="1" ht="30" x14ac:dyDescent="0.2">
      <c r="B47" s="71" t="s">
        <v>12</v>
      </c>
      <c r="C47" s="37" t="s">
        <v>14</v>
      </c>
      <c r="D47" s="32">
        <f>IF(ISERROR(INDEX('2021-22 Data'!$B$3:$BP$266,MATCH($D$4,dfenums,0),MATCH(C47,'2021-22 Data'!$B$2:$BP$2,0))),"",INDEX('2021-22 Data'!$B$3:$BP$266,MATCH($D$4,dfenums,0),MATCH(C47,'2021-22 Data'!$B$2:$BP$2,0)))</f>
        <v>0</v>
      </c>
      <c r="E47" s="33">
        <f t="shared" si="6"/>
        <v>0</v>
      </c>
      <c r="F47" s="119">
        <f t="shared" si="0"/>
        <v>0</v>
      </c>
      <c r="G47" s="119">
        <f t="shared" si="1"/>
        <v>0</v>
      </c>
      <c r="I47" s="35">
        <f>IF(ISERROR(IF(D4&gt;0,SUMIF('2021-22 Data'!$M$3:$M$266,1,'2021-22 Data'!$AS$3:$AS$266)/(SUMIF('2021-22 Data'!$M$3:$M$266,1,'2021-22 Data'!$C$3:$C$266)+SUMIF('2021-22 Data'!$M$3:$M$266,1,'2021-22 Data'!$D$3:$D$266)),"")),"",IF(D4&gt;0,SUMIF('2021-22 Data'!$M$3:$M$266,1,'2021-22 Data'!$AS$3:$AS$266)/(SUMIF('2021-22 Data'!$M$3:$M$266,1,'2021-22 Data'!$C$3:$C$266)+SUMIF('2021-22 Data'!$M$3:$M$266,1,'2021-22 Data'!$D$3:$D$266)),""))</f>
        <v>0</v>
      </c>
      <c r="J47" s="119">
        <f t="shared" si="2"/>
        <v>0</v>
      </c>
      <c r="K47" s="119">
        <f t="shared" si="3"/>
        <v>0</v>
      </c>
      <c r="M47" s="35">
        <f>IF(ISERROR(SUM('2021-22 Data'!$AS$3:$AS$266)/SUM('2021-22 Data'!$C$3:$D$266)),"",SUM('2021-22 Data'!$AS$3:$AS$266)/SUM('2021-22 Data'!$C$3:$D$266))</f>
        <v>8.199279656611564</v>
      </c>
      <c r="N47" s="119">
        <f t="shared" si="4"/>
        <v>1.4455332818722952E-3</v>
      </c>
      <c r="O47" s="119">
        <f t="shared" si="5"/>
        <v>1.4862069868039906E-3</v>
      </c>
    </row>
    <row r="48" spans="2:15" s="7" customFormat="1" ht="30" x14ac:dyDescent="0.2">
      <c r="B48" s="84" t="s">
        <v>13</v>
      </c>
      <c r="C48" s="42" t="s">
        <v>15</v>
      </c>
      <c r="D48" s="32">
        <f>IF(ISERROR(INDEX('2021-22 Data'!$B$3:$BP$266,MATCH($D$4,dfenums,0),MATCH(C48,'2021-22 Data'!$B$2:$BP$2,0))),"",INDEX('2021-22 Data'!$B$3:$BP$266,MATCH($D$4,dfenums,0),MATCH(C48,'2021-22 Data'!$B$2:$BP$2,0)))</f>
        <v>0</v>
      </c>
      <c r="E48" s="33">
        <f t="shared" si="6"/>
        <v>0</v>
      </c>
      <c r="F48" s="119">
        <f t="shared" si="0"/>
        <v>0</v>
      </c>
      <c r="G48" s="119">
        <f t="shared" si="1"/>
        <v>0</v>
      </c>
      <c r="I48" s="35">
        <f>IF(ISERROR(IF(D4&gt;0,SUMIF('2021-22 Data'!$M$3:$M$266,1,'2021-22 Data'!$AT$3:$AT$266)/(SUMIF('2021-22 Data'!$M$3:$M$266,1,'2021-22 Data'!$C$3:$C$266)+SUMIF('2021-22 Data'!$M$3:$M$266,1,'2021-22 Data'!$D$3:$D$266)),"")),"",IF(D4&gt;0,SUMIF('2021-22 Data'!$M$3:$M$266,1,'2021-22 Data'!$AT$3:$AT$266)/(SUMIF('2021-22 Data'!$M$3:$M$266,1,'2021-22 Data'!$C$3:$C$266)+SUMIF('2021-22 Data'!$M$3:$M$266,1,'2021-22 Data'!$D$3:$D$266)),""))</f>
        <v>0</v>
      </c>
      <c r="J48" s="119">
        <f t="shared" si="2"/>
        <v>0</v>
      </c>
      <c r="K48" s="119">
        <f t="shared" si="3"/>
        <v>0</v>
      </c>
      <c r="M48" s="35">
        <f>IF(ISERROR(SUM('2021-22 Data'!$AT$3:$AT$266)/SUM('2021-22 Data'!$C$3:$D$266)),"",SUM('2021-22 Data'!$AT$3:$AT$266)/SUM('2021-22 Data'!$C$3:$D$266))</f>
        <v>1.8975598924683272</v>
      </c>
      <c r="N48" s="119">
        <f t="shared" si="4"/>
        <v>3.3453987347500079E-4</v>
      </c>
      <c r="O48" s="119">
        <f t="shared" si="5"/>
        <v>3.4395299199136233E-4</v>
      </c>
    </row>
    <row r="49" spans="2:15" s="47" customFormat="1" ht="15.75" x14ac:dyDescent="0.2">
      <c r="B49" s="43" t="s">
        <v>27</v>
      </c>
      <c r="C49" s="44"/>
      <c r="D49" s="45">
        <f>IF(ISERROR(SUM(D16:D48)),"",SUM(D16:D48))</f>
        <v>803226.35000000021</v>
      </c>
      <c r="E49" s="46">
        <f>IF(ISERROR(SUM(E16:E48)),"",SUM(E16:E48))</f>
        <v>5427.2050675675682</v>
      </c>
      <c r="F49" s="122">
        <f>IF(ISERROR(SUM(F16:F48)),"",SUM(F16:F48))</f>
        <v>0.99999999999999989</v>
      </c>
      <c r="G49" s="122">
        <f>IF(ISERROR(SUM(G16:G48)),"",SUM(G16:G48))</f>
        <v>1.002873840986434</v>
      </c>
      <c r="I49" s="45">
        <f>IF(ISERROR(SUM(I16:I48)),"",SUM(I16:I48))</f>
        <v>5932.0585716564319</v>
      </c>
      <c r="J49" s="91">
        <f>IF(ISERROR(SUM(J16:J48)),"",SUM(J16:J48))</f>
        <v>1.0000000000000002</v>
      </c>
      <c r="K49" s="91">
        <f>IF(ISERROR(SUM(K16:K48)),"",SUM(K16:K48))</f>
        <v>1.0523099463365881</v>
      </c>
      <c r="M49" s="45">
        <f>IF(ISERROR(SUM(M16:M48)),"",SUM(M16:M48))</f>
        <v>5672.1486522895048</v>
      </c>
      <c r="N49" s="91">
        <f>IF(ISERROR(SUM(N16:N48)),"",SUM(N16:N48))</f>
        <v>0.99999999999999978</v>
      </c>
      <c r="O49" s="91">
        <f>IF(ISERROR(SUM(O16:O48)),"",SUM(O16:O48))</f>
        <v>1.0281375084487945</v>
      </c>
    </row>
    <row r="50" spans="2:15" s="47" customFormat="1" ht="15.75" x14ac:dyDescent="0.2">
      <c r="B50" s="48"/>
      <c r="C50" s="49"/>
      <c r="D50" s="50"/>
      <c r="E50" s="51"/>
      <c r="F50" s="52"/>
      <c r="G50" s="53"/>
      <c r="I50" s="54"/>
      <c r="J50" s="55"/>
      <c r="K50" s="56"/>
      <c r="M50" s="54"/>
      <c r="N50" s="55"/>
      <c r="O50" s="56"/>
    </row>
    <row r="51" spans="2:15" s="47" customFormat="1" ht="15.75" x14ac:dyDescent="0.2">
      <c r="B51" s="57" t="s">
        <v>28</v>
      </c>
      <c r="C51" s="58"/>
      <c r="D51" s="59"/>
      <c r="E51" s="60"/>
      <c r="F51" s="61"/>
      <c r="G51" s="62"/>
      <c r="I51" s="63"/>
      <c r="J51" s="64"/>
      <c r="K51" s="62"/>
      <c r="M51" s="63"/>
      <c r="N51" s="64"/>
      <c r="O51" s="62"/>
    </row>
    <row r="52" spans="2:15" s="47" customFormat="1" ht="41.25" customHeight="1" x14ac:dyDescent="0.2">
      <c r="B52" s="71" t="s">
        <v>223</v>
      </c>
      <c r="C52" s="37" t="s">
        <v>95</v>
      </c>
      <c r="D52" s="32">
        <f>IF(ISERROR(INDEX('2021-22 Data'!$B$3:$BP$266,MATCH($D$4,dfenums,0),MATCH(B52,'2021-22 Data'!$B$2:$BP$2,0))),"",INDEX('2021-22 Data'!$B$3:$BP$266,MATCH($D$4,dfenums,0),MATCH(B52,'2021-22 Data'!$B$2:$BP$2,0)))</f>
        <v>-611317.45000000007</v>
      </c>
      <c r="E52" s="33">
        <f>IF(ISERROR(D52/($F$4+$G$4-VLOOKUP($D$4,'2021-22 Data'!$A$3:$E$266,5,0))),"",D52/($F$4+$G$4-VLOOKUP($D$4,'2021-22 Data'!$A$3:$E$266,5,0)))</f>
        <v>-4130.5233108108114</v>
      </c>
      <c r="F52" s="119">
        <f>IF(ISERROR(D52/$D$75),"",D52/$D$75)</f>
        <v>0.76326465029880086</v>
      </c>
      <c r="G52" s="65"/>
      <c r="I52" s="92">
        <f>IF(ISERROR(IF(D4&gt;0,SUMIF('2021-22 Data'!$M$3:$M$266,1,'2021-22 Data'!$AU$3:$AU$266)/(SUMIF('2021-22 Data'!$M$3:$M$266,1,'2021-22 Data'!$C$3:$C$266)-SUMIF('2021-22 Data'!M3:M266,1,'2021-22 Data'!E3:E266)+SUMIF('2021-22 Data'!$M$3:$M$266,1,'2021-22 Data'!$D$3:$D$266)),"")),"",IF(D4&gt;0,SUMIF('2021-22 Data'!$M$3:$M$266,1,'2021-22 Data'!$AU$3:$AU$266)/(SUMIF('2021-22 Data'!$M$3:$M$266,1,'2021-22 Data'!$C$3:$C$266)-SUMIF('2021-22 Data'!M3:M266,1,'2021-22 Data'!E3:E266)+SUMIF('2021-22 Data'!$M$3:$M$266,1,'2021-22 Data'!$D$3:$D$266)),""))</f>
        <v>-4223.6365372039254</v>
      </c>
      <c r="J52" s="119">
        <f>IF(ISERROR(I52/$I$75),"",I52/$I$75)</f>
        <v>0.74924660370796692</v>
      </c>
      <c r="K52" s="65"/>
      <c r="M52" s="92">
        <f>IF(ISERROR(SUM('2021-22 Data'!$AU$3:$AU$266)/(SUM('2021-22 Data'!$C$3:$D$266)-SUM('2021-22 Data'!$E$3:$E$266))),"",
SUM('2021-22 Data'!$AU$3:$AU$266)/(SUM('2021-22 Data'!$C$3:$D$266)-SUM('2021-22 Data'!$E$3:$E$266)))</f>
        <v>-3887.260847480823</v>
      </c>
      <c r="N52" s="119">
        <f>IF(ISERROR(M52/$M$75),"",M52/$M$75)</f>
        <v>0.70460753541892474</v>
      </c>
      <c r="O52" s="65"/>
    </row>
    <row r="53" spans="2:15" s="47" customFormat="1" ht="15.75" x14ac:dyDescent="0.2">
      <c r="B53" s="71" t="s">
        <v>227</v>
      </c>
      <c r="C53" s="37" t="s">
        <v>95</v>
      </c>
      <c r="D53" s="32">
        <f>IF(ISERROR(INDEX('2021-22 Data'!$B$3:$BP$266,MATCH($D$4,dfenums,0),MATCH(B53,'2021-22 Data'!$B$2:$BP$2,0))),"",INDEX('2021-22 Data'!$B$3:$BP$266,MATCH($D$4,dfenums,0),MATCH(B53,'2021-22 Data'!$B$2:$BP$2,0)))</f>
        <v>-38607.620000000003</v>
      </c>
      <c r="E53" s="33">
        <f>IF(ISERROR(D53/($G$4-VLOOKUP($D$4,'2021-22 Data'!$A$3:$E$266,5,0))),"",D53/($G$4-VLOOKUP($D$4,'2021-22 Data'!$A$3:$E$266,5,0)))</f>
        <v>-260.86229729729729</v>
      </c>
      <c r="F53" s="119">
        <f t="shared" ref="F53:F74" si="7">IF(ISERROR(D53/$D$75),"",D53/$D$75)</f>
        <v>4.8203812238909571E-2</v>
      </c>
      <c r="G53" s="65"/>
      <c r="I53" s="92">
        <f>IF(ISERROR(IF(D4&gt;0,SUMIF('2021-22 Data'!$M$3:$M$266,1,'2021-22 Data'!$AV$3:$AV$266)/(SUMIF('2021-22 Data'!$M$3:$M$266,1,'2021-22 Data'!$D$3:$D$266)-SUMIF('2021-22 Data'!$M$3:$M$266,1,'2021-22 Data'!$E$3:$E$266)),"")),"",IF(D4&gt;0,SUMIF('2021-22 Data'!$M$3:$M$266,1,'2021-22 Data'!$AV$3:$AV$266)/(SUMIF('2021-22 Data'!$M$3:$M$266,1,'2021-22 Data'!$D$3:$D$266)-SUMIF('2021-22 Data'!$M$3:$M$266,1,'2021-22 Data'!$E$3:$E$266)),""))</f>
        <v>-492.96561288779014</v>
      </c>
      <c r="J53" s="119">
        <f t="shared" ref="J53:J74" si="8">IF(ISERROR(I53/$I$75),"",I53/$I$75)</f>
        <v>8.7449004654530968E-2</v>
      </c>
      <c r="K53" s="65"/>
      <c r="M53" s="92">
        <f>IF(ISERROR(SUM('2021-22 Data'!$AV$3:$AV$266)/(SUM('2021-22 Data'!$D$3:$D$266)-SUM('2021-22 Data'!$E$3:$E$266))),"",
SUM('2021-22 Data'!$AV$3:$AV$266)/(SUM('2021-22 Data'!$D$3:$D$266)-SUM('2021-22 Data'!$E$3:$E$266)))</f>
        <v>-664.33982402770391</v>
      </c>
      <c r="N53" s="119">
        <f t="shared" ref="N53:N74" si="9">IF(ISERROR(M53/$M$75),"",M53/$M$75)</f>
        <v>0.12041868669352575</v>
      </c>
      <c r="O53" s="65"/>
    </row>
    <row r="54" spans="2:15" s="47" customFormat="1" ht="54.75" customHeight="1" thickBot="1" x14ac:dyDescent="0.25">
      <c r="B54" s="71" t="s">
        <v>224</v>
      </c>
      <c r="C54" s="37" t="s">
        <v>96</v>
      </c>
      <c r="D54" s="110">
        <f>IF(D4&gt;0,0,"")</f>
        <v>0</v>
      </c>
      <c r="E54" s="93">
        <f>IF(D4&gt;0,0,"")</f>
        <v>0</v>
      </c>
      <c r="F54" s="120">
        <f>IF(D4&gt;0,0,"")</f>
        <v>0</v>
      </c>
      <c r="G54" s="65"/>
      <c r="I54" s="94">
        <f>IF(D4&gt;0,0,"")</f>
        <v>0</v>
      </c>
      <c r="J54" s="120">
        <f>IF(D4&gt;0,0,"")</f>
        <v>0</v>
      </c>
      <c r="K54" s="65"/>
      <c r="M54" s="94">
        <f>IF(D4&gt;0,0,"")</f>
        <v>0</v>
      </c>
      <c r="N54" s="120">
        <f>IF(D4&gt;0,0,"")</f>
        <v>0</v>
      </c>
      <c r="O54" s="65"/>
    </row>
    <row r="55" spans="2:15" s="47" customFormat="1" ht="30" x14ac:dyDescent="0.2">
      <c r="B55" s="71" t="s">
        <v>225</v>
      </c>
      <c r="C55" s="109" t="s">
        <v>228</v>
      </c>
      <c r="D55" s="112">
        <f>IF(ISERROR(INDEX('2021-22 Data'!$B$3:$BP$266,MATCH($D$4,dfenums,0),MATCH(B55,'2021-22 Data'!$B$2:$BP$2,0))),"",INDEX('2021-22 Data'!$B$3:$BP$266,MATCH($D$4,dfenums,0),MATCH(B55,'2021-22 Data'!$B$2:$BP$2,0)))</f>
        <v>0</v>
      </c>
      <c r="E55" s="99" t="s">
        <v>249</v>
      </c>
      <c r="F55" s="100"/>
      <c r="G55" s="96"/>
      <c r="H55" s="97"/>
      <c r="I55" s="101"/>
      <c r="J55" s="100"/>
      <c r="K55" s="96"/>
      <c r="L55" s="97"/>
      <c r="M55" s="101"/>
      <c r="N55" s="102"/>
      <c r="O55" s="56"/>
    </row>
    <row r="56" spans="2:15" s="47" customFormat="1" ht="21.75" customHeight="1" thickBot="1" x14ac:dyDescent="0.25">
      <c r="B56" s="71" t="s">
        <v>226</v>
      </c>
      <c r="C56" s="109" t="s">
        <v>228</v>
      </c>
      <c r="D56" s="113">
        <f>IF(ISERROR(INDEX('2021-22 Data'!$B$3:$BP$266,MATCH($D$4,dfenums,0),MATCH(B56,'2021-22 Data'!$B$2:$BP$2,0))),"",INDEX('2021-22 Data'!$B$3:$BP$266,MATCH($D$4,dfenums,0),MATCH(B56,'2021-22 Data'!$B$2:$BP$2,0)))</f>
        <v>-25781.880000000005</v>
      </c>
      <c r="E56" s="103"/>
      <c r="F56" s="104"/>
      <c r="G56" s="105"/>
      <c r="H56" s="98"/>
      <c r="I56" s="106"/>
      <c r="J56" s="104"/>
      <c r="K56" s="105"/>
      <c r="L56" s="98"/>
      <c r="M56" s="106"/>
      <c r="N56" s="107"/>
      <c r="O56" s="56"/>
    </row>
    <row r="57" spans="2:15" s="47" customFormat="1" ht="30" x14ac:dyDescent="0.2">
      <c r="B57" s="71" t="s">
        <v>58</v>
      </c>
      <c r="C57" s="37" t="s">
        <v>97</v>
      </c>
      <c r="D57" s="111">
        <f>IF(ISERROR(INDEX('2021-22 Data'!$B$3:$BP$266,MATCH($D$4,dfenums,0),MATCH(C57,'2021-22 Data'!$B$2:$BP$2,0))),"",INDEX('2021-22 Data'!$B$3:$BP$266,MATCH($D$4,dfenums,0),MATCH(C57,'2021-22 Data'!$B$2:$BP$2,0)))</f>
        <v>0</v>
      </c>
      <c r="E57" s="95">
        <f>IF(ISERROR(D57/($F$4+$G$4)),"",D57/($F$4+$G$4))</f>
        <v>0</v>
      </c>
      <c r="F57" s="121">
        <f t="shared" si="7"/>
        <v>0</v>
      </c>
      <c r="G57" s="65"/>
      <c r="I57" s="63">
        <f>IF(ISERROR(IF(D4&gt;0,SUMIF('2021-22 Data'!$M$3:$M$266,1,'2021-22 Data'!$AY$3:$AY$266)/(SUMIF('2021-22 Data'!$M$3:$M$266,1,'2021-22 Data'!$C$3:$C$266)+SUMIF('2021-22 Data'!$M$3:$M$266,1,'2021-22 Data'!$D$3:$D$266)),"")),"",IF(D4&gt;0,SUMIF('2021-22 Data'!$M$3:$M$266,1,'2021-22 Data'!$AY$3:$AY$266)/(SUMIF('2021-22 Data'!$M$3:$M$266,1,'2021-22 Data'!$C$3:$C$266)+SUMIF('2021-22 Data'!$M$3:$M$266,1,'2021-22 Data'!$D$3:$D$266)),""))</f>
        <v>0</v>
      </c>
      <c r="J57" s="121">
        <f t="shared" si="8"/>
        <v>0</v>
      </c>
      <c r="K57" s="65"/>
      <c r="M57" s="63">
        <f>IF(ISERROR(SUM('2021-22 Data'!$AY$3:$AY$266)/SUM('2021-22 Data'!$C$3:$D$266)),"",SUM('2021-22 Data'!$AY$3:$AY$266)/SUM('2021-22 Data'!$C$3:$D$266))</f>
        <v>-1.6708996123512898E-2</v>
      </c>
      <c r="N57" s="121">
        <f t="shared" si="9"/>
        <v>3.0286839602087883E-6</v>
      </c>
      <c r="O57" s="65"/>
    </row>
    <row r="58" spans="2:15" s="47" customFormat="1" ht="15.75" x14ac:dyDescent="0.2">
      <c r="B58" s="71" t="s">
        <v>213</v>
      </c>
      <c r="C58" s="37" t="s">
        <v>98</v>
      </c>
      <c r="D58" s="32">
        <f>IF(ISERROR(INDEX('2021-22 Data'!$B$3:$BP$266,MATCH($D$4,dfenums,0),MATCH(C58,'2021-22 Data'!$B$2:$BP$2,0))),"",INDEX('2021-22 Data'!$B$3:$BP$266,MATCH($D$4,dfenums,0),MATCH(C58,'2021-22 Data'!$B$2:$BP$2,0)))</f>
        <v>-16070</v>
      </c>
      <c r="E58" s="33">
        <f t="shared" ref="E58:E74" si="10">IF(ISERROR(D58/($F$4+$G$4)),"",D58/($F$4+$G$4))</f>
        <v>-108.58108108108108</v>
      </c>
      <c r="F58" s="119">
        <f t="shared" si="7"/>
        <v>2.0064310171911057E-2</v>
      </c>
      <c r="G58" s="65"/>
      <c r="I58" s="35">
        <f>IF(ISERROR(IF(D4&gt;0,SUMIF('2021-22 Data'!$M$3:$M$266,1,'2021-22 Data'!$AZ$3:$AZ$266)/(SUMIF('2021-22 Data'!$M$3:$M$266,1,'2021-22 Data'!$C$3:$C$266)+SUMIF('2021-22 Data'!$M$3:$M$266,1,'2021-22 Data'!$D$3:$D$266)),"")),"",IF(D4&gt;0,SUMIF('2021-22 Data'!$M$3:$M$266,1,'2021-22 Data'!$AZ$3:$AZ$266)/(SUMIF('2021-22 Data'!$M$3:$M$266,1,'2021-22 Data'!$C$3:$C$266)+SUMIF('2021-22 Data'!$M$3:$M$266,1,'2021-22 Data'!$D$3:$D$266)),""))</f>
        <v>-263.94555227689608</v>
      </c>
      <c r="J58" s="119">
        <f t="shared" si="8"/>
        <v>4.6822283798644899E-2</v>
      </c>
      <c r="K58" s="65"/>
      <c r="M58" s="35">
        <f>IF(ISERROR(SUM('2021-22 Data'!$AZ$3:$AZ$266)/SUM('2021-22 Data'!$C$3:$D$266)),"",SUM('2021-22 Data'!$AZ$3:$AZ$266)/SUM('2021-22 Data'!$C$3:$D$266))</f>
        <v>-277.04941689316649</v>
      </c>
      <c r="N58" s="119">
        <f t="shared" si="9"/>
        <v>5.0218165048752178E-2</v>
      </c>
      <c r="O58" s="65"/>
    </row>
    <row r="59" spans="2:15" s="7" customFormat="1" x14ac:dyDescent="0.2">
      <c r="B59" s="71" t="s">
        <v>59</v>
      </c>
      <c r="C59" s="37" t="s">
        <v>99</v>
      </c>
      <c r="D59" s="32">
        <f>IF(ISERROR(INDEX('2021-22 Data'!$B$3:$BP$266,MATCH($D$4,dfenums,0),MATCH(C59,'2021-22 Data'!$B$2:$BP$2,0))),"",INDEX('2021-22 Data'!$B$3:$BP$266,MATCH($D$4,dfenums,0),MATCH(C59,'2021-22 Data'!$B$2:$BP$2,0)))</f>
        <v>-1500</v>
      </c>
      <c r="E59" s="33">
        <f t="shared" si="10"/>
        <v>-10.135135135135135</v>
      </c>
      <c r="F59" s="119">
        <f t="shared" si="7"/>
        <v>1.8728354236382443E-3</v>
      </c>
      <c r="G59" s="65"/>
      <c r="I59" s="35">
        <f>IF(ISERROR(IF(D4&gt;0,SUMIF('2021-22 Data'!$M$3:$M$266,1,'2021-22 Data'!$BA$3:$BA$266)/(SUMIF('2021-22 Data'!$M$3:$M$266,1,'2021-22 Data'!$C$3:$C$266)+SUMIF('2021-22 Data'!$M$3:$M$266,1,'2021-22 Data'!$D$3:$D$266)),"")),"",IF(D4&gt;0,SUMIF('2021-22 Data'!$M$3:$M$266,1,'2021-22 Data'!$BA$3:$BA$266)/(SUMIF('2021-22 Data'!$M$3:$M$266,1,'2021-22 Data'!$C$3:$C$266)+SUMIF('2021-22 Data'!$M$3:$M$266,1,'2021-22 Data'!$D$3:$D$266)),""))</f>
        <v>-11.394929420208948</v>
      </c>
      <c r="J59" s="119">
        <f t="shared" si="8"/>
        <v>2.0213889363774424E-3</v>
      </c>
      <c r="K59" s="65"/>
      <c r="M59" s="35">
        <f>IF(ISERROR(SUM('2021-22 Data'!$BA$3:$BA$266)/SUM('2021-22 Data'!$C$3:$D$266)),"",SUM('2021-22 Data'!$BA$3:$BA$266)/SUM('2021-22 Data'!$C$3:$D$266))</f>
        <v>-8.5179401149578915</v>
      </c>
      <c r="N59" s="119">
        <f t="shared" si="9"/>
        <v>1.5439675974242891E-3</v>
      </c>
      <c r="O59" s="65"/>
    </row>
    <row r="60" spans="2:15" s="7" customFormat="1" x14ac:dyDescent="0.2">
      <c r="B60" s="71" t="s">
        <v>60</v>
      </c>
      <c r="C60" s="37" t="s">
        <v>100</v>
      </c>
      <c r="D60" s="32">
        <f>IF(ISERROR(INDEX('2021-22 Data'!$B$3:$BP$266,MATCH($D$4,dfenums,0),MATCH(C60,'2021-22 Data'!$B$2:$BP$2,0))),"",INDEX('2021-22 Data'!$B$3:$BP$266,MATCH($D$4,dfenums,0),MATCH(C60,'2021-22 Data'!$B$2:$BP$2,0)))</f>
        <v>-3608.59</v>
      </c>
      <c r="E60" s="33">
        <f t="shared" si="10"/>
        <v>-24.382364864864865</v>
      </c>
      <c r="F60" s="119">
        <f t="shared" si="7"/>
        <v>4.5055301209244881E-3</v>
      </c>
      <c r="G60" s="65"/>
      <c r="I60" s="35">
        <f>IF(ISERROR(IF(D4&gt;0,SUMIF('2021-22 Data'!$M$3:$M$266,1,'2021-22 Data'!$BB$3:$BB$266)/(SUMIF('2021-22 Data'!$M$3:$M$266,1,'2021-22 Data'!$C$3:$C$266)+SUMIF('2021-22 Data'!$M$3:$M$266,1,'2021-22 Data'!$D$3:$D$266)),"")),"",IF(D4&gt;0,SUMIF('2021-22 Data'!$M$3:$M$266,1,'2021-22 Data'!$BB$3:$BB$266)/(SUMIF('2021-22 Data'!$M$3:$M$266,1,'2021-22 Data'!$C$3:$C$266)+SUMIF('2021-22 Data'!$M$3:$M$266,1,'2021-22 Data'!$D$3:$D$266)),""))</f>
        <v>-36.025860913948499</v>
      </c>
      <c r="J60" s="119">
        <f t="shared" si="8"/>
        <v>6.3907615387048785E-3</v>
      </c>
      <c r="K60" s="65"/>
      <c r="M60" s="35">
        <f>IF(ISERROR(SUM('2021-22 Data'!$BB$3:$BB$266)/SUM('2021-22 Data'!$C$3:$D$266)),"",SUM('2021-22 Data'!$BB$3:$BB$266)/SUM('2021-22 Data'!$C$3:$D$266))</f>
        <v>-34.707622421244949</v>
      </c>
      <c r="N60" s="119">
        <f t="shared" si="9"/>
        <v>6.2911271597151704E-3</v>
      </c>
      <c r="O60" s="65"/>
    </row>
    <row r="61" spans="2:15" s="7" customFormat="1" x14ac:dyDescent="0.2">
      <c r="B61" s="71" t="s">
        <v>423</v>
      </c>
      <c r="C61" s="37" t="s">
        <v>101</v>
      </c>
      <c r="D61" s="32">
        <f>IF(ISERROR(INDEX('2021-22 Data'!$B$3:$BP$266,MATCH($D$4,dfenums,0),MATCH(C61,'2021-22 Data'!$B$2:$BP$2,0))),"",INDEX('2021-22 Data'!$B$3:$BP$266,MATCH($D$4,dfenums,0),MATCH(C61,'2021-22 Data'!$B$2:$BP$2,0)))</f>
        <v>-1100</v>
      </c>
      <c r="E61" s="33">
        <f>IF(ISERROR(D61/($F$4+$G$4)),"",D61/($F$4+$G$4))</f>
        <v>-7.4324324324324325</v>
      </c>
      <c r="F61" s="119">
        <f>IF(ISERROR(D61/$D$75),"",D61/$D$75)</f>
        <v>1.3734126440013792E-3</v>
      </c>
      <c r="G61" s="65"/>
      <c r="I61" s="35">
        <f>IF(ISERROR(IF(D4&gt;0,SUMIF('2021-22 Data'!$M$3:$M$266,1,'2021-22 Data'!$BC$3:$BC$266)/(SUMIF('2021-22 Data'!$M$3:$M$266,1,'2021-22 Data'!$C$3:$C$266)+SUMIF('2021-22 Data'!$M$3:$M$266,1,'2021-22 Data'!$D$3:$D$266)),"")),"",IF(D4&gt;0,SUMIF('2021-22 Data'!$M$3:$M$266,1,'2021-22 Data'!$BC$3:$BC$266)/(SUMIF('2021-22 Data'!$M$3:$M$266,1,'2021-22 Data'!$C$3:$C$266)+SUMIF('2021-22 Data'!$M$3:$M$266,1,'2021-22 Data'!$D$3:$D$266)),""))</f>
        <v>-13.623648616317091</v>
      </c>
      <c r="J61" s="119">
        <f>IF(ISERROR(I61/$I$75),"",I61/$I$75)</f>
        <v>2.4167497288115933E-3</v>
      </c>
      <c r="K61" s="65"/>
      <c r="M61" s="35">
        <f>IF(ISERROR(SUM('2021-22 Data'!$BD$3:$BD$266)/SUM('2021-22 Data'!$C$3:$D$266)),"",SUM('2021-22 Data'!$BD$3:$BD$266)/SUM('2021-22 Data'!$C$3:$D$266))</f>
        <v>-120.38285122309856</v>
      </c>
      <c r="N61" s="119">
        <f>IF(ISERROR(M61/$M$75),"",M61/$M$75)</f>
        <v>2.1820677190207267E-2</v>
      </c>
      <c r="O61" s="65"/>
    </row>
    <row r="62" spans="2:15" s="7" customFormat="1" ht="30" x14ac:dyDescent="0.2">
      <c r="B62" s="71" t="s">
        <v>424</v>
      </c>
      <c r="C62" s="37" t="s">
        <v>422</v>
      </c>
      <c r="D62" s="32">
        <f>IF(ISERROR(INDEX('2021-22 Data'!$B$3:$BP$266,MATCH($D$4,dfenums,0),MATCH(C62,'2021-22 Data'!$B$2:$BP$2,0))),"",INDEX('2021-22 Data'!$B$3:$BP$266,MATCH($D$4,dfenums,0),MATCH(C62,'2021-22 Data'!$B$2:$BP$2,0)))</f>
        <v>-32087.56</v>
      </c>
      <c r="E62" s="33">
        <f t="shared" si="10"/>
        <v>-216.80783783783784</v>
      </c>
      <c r="F62" s="119">
        <f t="shared" si="7"/>
        <v>4.0063146017411719E-2</v>
      </c>
      <c r="G62" s="65"/>
      <c r="I62" s="35">
        <f>IF(ISERROR(IF(D4&gt;0,SUMIF('2021-22 Data'!$M$3:$M$266,1,'2021-22 Data'!$BD$3:$BD$266)/(SUMIF('2021-22 Data'!$M$3:$M$266,1,'2021-22 Data'!$C$3:$C$266)+SUMIF('2021-22 Data'!$M$3:$M$266,1,'2021-22 Data'!$D$3:$D$266)),"")),"",IF(D4&gt;0,SUMIF('2021-22 Data'!$M$3:$M$266,1,'2021-22 Data'!$BD$3:$BD$266)/(SUMIF('2021-22 Data'!$M$3:$M$266,1,'2021-22 Data'!$C$3:$C$266)+SUMIF('2021-22 Data'!$M$3:$M$266,1,'2021-22 Data'!$D$3:$D$266)),""))</f>
        <v>-143.94836191083814</v>
      </c>
      <c r="J62" s="119">
        <f t="shared" si="8"/>
        <v>2.5535535626941046E-2</v>
      </c>
      <c r="K62" s="65"/>
      <c r="M62" s="35">
        <f>IF(ISERROR(SUM('2021-22 Data'!$BD$3:$BD$266)/SUM('2021-22 Data'!$C$3:$D$266)),"",SUM('2021-22 Data'!$BD$3:$BD$266)/SUM('2021-22 Data'!$C$3:$D$266))</f>
        <v>-120.38285122309856</v>
      </c>
      <c r="N62" s="119">
        <f t="shared" si="9"/>
        <v>2.1820677190207267E-2</v>
      </c>
      <c r="O62" s="65"/>
    </row>
    <row r="63" spans="2:15" s="7" customFormat="1" x14ac:dyDescent="0.2">
      <c r="B63" s="71" t="s">
        <v>61</v>
      </c>
      <c r="C63" s="37" t="s">
        <v>102</v>
      </c>
      <c r="D63" s="32">
        <f>IF(ISERROR(INDEX('2021-22 Data'!$B$3:$BP$266,MATCH($D$4,dfenums,0),MATCH(C63,'2021-22 Data'!$B$2:$BP$2,0))),"",INDEX('2021-22 Data'!$B$3:$BP$266,MATCH($D$4,dfenums,0),MATCH(C63,'2021-22 Data'!$B$2:$BP$2,0)))</f>
        <v>0</v>
      </c>
      <c r="E63" s="33">
        <f t="shared" si="10"/>
        <v>0</v>
      </c>
      <c r="F63" s="119">
        <f t="shared" si="7"/>
        <v>0</v>
      </c>
      <c r="G63" s="65"/>
      <c r="I63" s="35">
        <f>IF(ISERROR(IF(D4&gt;0,SUMIF('2021-22 Data'!$M$3:$M$266,1,'2021-22 Data'!$BE$3:$BE$266)/(SUMIF('2021-22 Data'!$M$3:$M$266,1,'2021-22 Data'!$C$3:$C$266)+SUMIF('2021-22 Data'!$M$3:$M$266,1,'2021-22 Data'!$D$3:$D$266)),"")),"",IF(D4&gt;0,SUMIF('2021-22 Data'!$M$3:$M$266,1,'2021-22 Data'!$BE$3:$BE$266)/(SUMIF('2021-22 Data'!$M$3:$M$266,1,'2021-22 Data'!$C$3:$C$266)+SUMIF('2021-22 Data'!$M$3:$M$266,1,'2021-22 Data'!$D$3:$D$266)),""))</f>
        <v>-11.568465587367413</v>
      </c>
      <c r="J63" s="119">
        <f t="shared" si="8"/>
        <v>2.0521731628890478E-3</v>
      </c>
      <c r="K63" s="65"/>
      <c r="M63" s="35">
        <f>IF(ISERROR(SUM('2021-22 Data'!$BE$3:$BE$266)/SUM('2021-22 Data'!$C$3:$D$266)),"",SUM('2021-22 Data'!$BE$3:$BE$266)/SUM('2021-22 Data'!$C$3:$D$266))</f>
        <v>-20.40911390337002</v>
      </c>
      <c r="N63" s="119">
        <f t="shared" si="9"/>
        <v>3.6993698163726337E-3</v>
      </c>
      <c r="O63" s="65"/>
    </row>
    <row r="64" spans="2:15" s="7" customFormat="1" ht="30" x14ac:dyDescent="0.2">
      <c r="B64" s="71" t="s">
        <v>29</v>
      </c>
      <c r="C64" s="37" t="s">
        <v>103</v>
      </c>
      <c r="D64" s="32">
        <f>IF(ISERROR(INDEX('2021-22 Data'!$B$3:$BP$266,MATCH($D$4,dfenums,0),MATCH(C64,'2021-22 Data'!$B$2:$BP$2,0))),"",INDEX('2021-22 Data'!$B$3:$BP$266,MATCH($D$4,dfenums,0),MATCH(C64,'2021-22 Data'!$B$2:$BP$2,0)))</f>
        <v>-7692.8</v>
      </c>
      <c r="E64" s="33">
        <f t="shared" si="10"/>
        <v>-51.97837837837838</v>
      </c>
      <c r="F64" s="119">
        <f t="shared" si="7"/>
        <v>9.6048988979761905E-3</v>
      </c>
      <c r="G64" s="65"/>
      <c r="I64" s="35">
        <f>IF(ISERROR(IF(D4&gt;0,SUMIF('2021-22 Data'!$M$3:$M$266,1,'2021-22 Data'!$BF$3:$BF$266)/(SUMIF('2021-22 Data'!$M$3:$M$266,1,'2021-22 Data'!$C$3:$C$266)+SUMIF('2021-22 Data'!$M$3:$M$266,1,'2021-22 Data'!$D$3:$D$266)),"")),"",IF(D4&gt;0,SUMIF('2021-22 Data'!$M$3:$M$266,1,'2021-22 Data'!$BF$3:$BF$266)/(SUMIF('2021-22 Data'!$M$3:$M$266,1,'2021-22 Data'!$C$3:$C$266)+SUMIF('2021-22 Data'!$M$3:$M$266,1,'2021-22 Data'!$D$3:$D$266)),""))</f>
        <v>-14.316667198341175</v>
      </c>
      <c r="J64" s="119">
        <f t="shared" si="8"/>
        <v>2.5396868741635456E-3</v>
      </c>
      <c r="K64" s="65"/>
      <c r="M64" s="35">
        <f>IF(ISERROR(SUM('2021-22 Data'!$BF$3:$BF$266)/SUM('2021-22 Data'!$C$3:$D$266)),"",SUM('2021-22 Data'!$BF$3:$BF$266)/SUM('2021-22 Data'!$C$3:$D$266))</f>
        <v>-9.2976785634719068</v>
      </c>
      <c r="N64" s="119">
        <f t="shared" si="9"/>
        <v>1.6853035169921479E-3</v>
      </c>
      <c r="O64" s="65"/>
    </row>
    <row r="65" spans="2:15" s="7" customFormat="1" ht="30" x14ac:dyDescent="0.2">
      <c r="B65" s="71" t="s">
        <v>62</v>
      </c>
      <c r="C65" s="37" t="s">
        <v>104</v>
      </c>
      <c r="D65" s="32">
        <f>IF(ISERROR(INDEX('2021-22 Data'!$B$3:$BP$266,MATCH($D$4,dfenums,0),MATCH(C65,'2021-22 Data'!$B$2:$BP$2,0))),"",INDEX('2021-22 Data'!$B$3:$BP$266,MATCH($D$4,dfenums,0),MATCH(C65,'2021-22 Data'!$B$2:$BP$2,0)))</f>
        <v>-16321.81</v>
      </c>
      <c r="E65" s="33">
        <f t="shared" si="10"/>
        <v>-110.2825</v>
      </c>
      <c r="F65" s="119">
        <f t="shared" si="7"/>
        <v>2.0378709297261953E-2</v>
      </c>
      <c r="G65" s="65"/>
      <c r="I65" s="35">
        <f>IF(ISERROR(IF(D4&gt;0,SUMIF('2021-22 Data'!$M$3:$M$266,1,'2021-22 Data'!$BG$3:$BG$266)/(SUMIF('2021-22 Data'!$M$3:$M$266,1,'2021-22 Data'!$C$3:$C$266)+SUMIF('2021-22 Data'!$M$3:$M$266,1,'2021-22 Data'!$D$3:$D$266)),"")),"",IF(D4&gt;0,SUMIF('2021-22 Data'!$M$3:$M$266,1,'2021-22 Data'!$BG$3:$BG$266)/(SUMIF('2021-22 Data'!$M$3:$M$266,1,'2021-22 Data'!$C$3:$C$266)+SUMIF('2021-22 Data'!$M$3:$M$266,1,'2021-22 Data'!$D$3:$D$266)),""))</f>
        <v>-20.825856926389665</v>
      </c>
      <c r="J65" s="119">
        <f t="shared" si="8"/>
        <v>3.6943762641411483E-3</v>
      </c>
      <c r="K65" s="65"/>
      <c r="M65" s="35">
        <f>IF(ISERROR(SUM('2021-22 Data'!$BG$3:$BG$266)/SUM('2021-22 Data'!$C$3:$D$266)),"",SUM('2021-22 Data'!$BG$3:$BG$266)/SUM('2021-22 Data'!$C$3:$D$266))</f>
        <v>-21.410822379658086</v>
      </c>
      <c r="N65" s="119">
        <f t="shared" si="9"/>
        <v>3.8809401735929337E-3</v>
      </c>
      <c r="O65" s="65"/>
    </row>
    <row r="66" spans="2:15" s="7" customFormat="1" ht="30" x14ac:dyDescent="0.2">
      <c r="B66" s="71" t="s">
        <v>63</v>
      </c>
      <c r="C66" s="37" t="s">
        <v>105</v>
      </c>
      <c r="D66" s="32">
        <f>IF(ISERROR(INDEX('2021-22 Data'!$B$3:$BP$266,MATCH($D$4,dfenums,0),MATCH(C66,'2021-22 Data'!$B$2:$BP$2,0))),"",INDEX('2021-22 Data'!$B$3:$BP$266,MATCH($D$4,dfenums,0),MATCH(C66,'2021-22 Data'!$B$2:$BP$2,0)))</f>
        <v>-4711.6000000000004</v>
      </c>
      <c r="E66" s="33">
        <f t="shared" si="10"/>
        <v>-31.835135135135136</v>
      </c>
      <c r="F66" s="119">
        <f t="shared" si="7"/>
        <v>5.8827009213426353E-3</v>
      </c>
      <c r="G66" s="65"/>
      <c r="I66" s="35">
        <f>IF(ISERROR(IF(D4&gt;0,SUMIF('2021-22 Data'!$M$3:$M$266,1,'2021-22 Data'!$BH$3:$BH$266)/(SUMIF('2021-22 Data'!$M$3:$M$266,1,'2021-22 Data'!$C$3:$C$266)+SUMIF('2021-22 Data'!$M$3:$M$266,1,'2021-22 Data'!$D$3:$D$266)),"")),"",IF(D4&gt;0,SUMIF('2021-22 Data'!$M$3:$M$266,1,'2021-22 Data'!$BH$3:$BH$266)/(SUMIF('2021-22 Data'!$M$3:$M$266,1,'2021-22 Data'!$C$3:$C$266)+SUMIF('2021-22 Data'!$M$3:$M$266,1,'2021-22 Data'!$D$3:$D$266)),""))</f>
        <v>-42.082365419889939</v>
      </c>
      <c r="J66" s="119">
        <f t="shared" si="8"/>
        <v>7.4651474124530692E-3</v>
      </c>
      <c r="K66" s="65"/>
      <c r="M66" s="35">
        <f>IF(ISERROR(SUM('2021-22 Data'!$BH$3:$BH$266)/SUM('2021-22 Data'!$C$3:$D$266)),"",SUM('2021-22 Data'!$BH$3:$BH$266)/SUM('2021-22 Data'!$C$3:$D$266))</f>
        <v>-42.357041393753093</v>
      </c>
      <c r="N66" s="119">
        <f t="shared" si="9"/>
        <v>7.677666026305166E-3</v>
      </c>
      <c r="O66" s="65"/>
    </row>
    <row r="67" spans="2:15" s="7" customFormat="1" ht="30" x14ac:dyDescent="0.2">
      <c r="B67" s="71" t="s">
        <v>64</v>
      </c>
      <c r="C67" s="37" t="s">
        <v>106</v>
      </c>
      <c r="D67" s="32">
        <f>IF(ISERROR(INDEX('2021-22 Data'!$B$3:$BP$266,MATCH($D$4,dfenums,0),MATCH(C67,'2021-22 Data'!$B$2:$BP$2,0))),"",INDEX('2021-22 Data'!$B$3:$BP$266,MATCH($D$4,dfenums,0),MATCH(C67,'2021-22 Data'!$B$2:$BP$2,0)))</f>
        <v>-17419.900000000001</v>
      </c>
      <c r="E67" s="33">
        <f t="shared" si="10"/>
        <v>-117.70202702702704</v>
      </c>
      <c r="F67" s="119">
        <f t="shared" si="7"/>
        <v>2.1749737197490571E-2</v>
      </c>
      <c r="G67" s="65"/>
      <c r="I67" s="35">
        <f>IF(ISERROR(IF(D4&gt;0,SUMIF('2021-22 Data'!$M$3:$M$266,1,'2021-22 Data'!$BI$3:$BI$266)/(SUMIF('2021-22 Data'!$M$3:$M$266,1,'2021-22 Data'!$C$3:$C$266)+SUMIF('2021-22 Data'!$M$3:$M$266,1,'2021-22 Data'!$D$3:$D$266)),"")),"",IF(D4&gt;0,SUMIF('2021-22 Data'!$M$3:$M$266,1,'2021-22 Data'!$BI$3:$BI$266)/(SUMIF('2021-22 Data'!$M$3:$M$266,1,'2021-22 Data'!$C$3:$C$266)+SUMIF('2021-22 Data'!$M$3:$M$266,1,'2021-22 Data'!$D$3:$D$266)),""))</f>
        <v>-38.627065954222822</v>
      </c>
      <c r="J67" s="119">
        <f t="shared" si="8"/>
        <v>6.8521989812514372E-3</v>
      </c>
      <c r="K67" s="65"/>
      <c r="M67" s="35">
        <f>IF(ISERROR(SUM('2021-22 Data'!$BI$3:$BI$266)/SUM('2021-22 Data'!$C$3:$D$266)),"",SUM('2021-22 Data'!$BI$3:$BI$266)/SUM('2021-22 Data'!$C$3:$D$266))</f>
        <v>-28.332984746543108</v>
      </c>
      <c r="N67" s="119">
        <f t="shared" si="9"/>
        <v>5.1356560150218255E-3</v>
      </c>
      <c r="O67" s="65"/>
    </row>
    <row r="68" spans="2:15" s="7" customFormat="1" ht="30" x14ac:dyDescent="0.2">
      <c r="B68" s="71" t="s">
        <v>7</v>
      </c>
      <c r="C68" s="37" t="s">
        <v>16</v>
      </c>
      <c r="D68" s="32">
        <f>IF(ISERROR(INDEX('2021-22 Data'!$B$3:$BP$266,MATCH($D$4,dfenums,0),MATCH(C68,'2021-22 Data'!$B$2:$BP$2,0))),"",INDEX('2021-22 Data'!$B$3:$BP$266,MATCH($D$4,dfenums,0),MATCH(C68,'2021-22 Data'!$B$2:$BP$2,0)))</f>
        <v>0</v>
      </c>
      <c r="E68" s="33">
        <f t="shared" si="10"/>
        <v>0</v>
      </c>
      <c r="F68" s="119">
        <f t="shared" si="7"/>
        <v>0</v>
      </c>
      <c r="G68" s="65"/>
      <c r="I68" s="35">
        <f>IF(ISERROR(IF(D4&gt;0,SUMIF('2021-22 Data'!$M$3:$M$266,1,'2021-22 Data'!$BJ$3:$BJ$266)/(SUMIF('2021-22 Data'!$M$3:$M$266,1,'2021-22 Data'!$C$3:$C$266)+SUMIF('2021-22 Data'!$M$3:$M$266,1,'2021-22 Data'!$D$3:$D$266)),"")),"",IF(D4&gt;0,SUMIF('2021-22 Data'!$M$3:$M$266,1,'2021-22 Data'!$BJ$3:$BJ$266)/(SUMIF('2021-22 Data'!$M$3:$M$266,1,'2021-22 Data'!$C$3:$C$266)+SUMIF('2021-22 Data'!$M$3:$M$266,1,'2021-22 Data'!$D$3:$D$266)),""))</f>
        <v>0</v>
      </c>
      <c r="J68" s="119">
        <f t="shared" si="8"/>
        <v>0</v>
      </c>
      <c r="K68" s="65"/>
      <c r="M68" s="35">
        <f>IF(ISERROR(SUM('2021-22 Data'!$BJ$3:$BJ$266)/SUM('2021-22 Data'!$C$3:$D$266)),"",SUM('2021-22 Data'!$BJ$3:$BJ$266)/SUM('2021-22 Data'!$C$3:$D$266))</f>
        <v>0</v>
      </c>
      <c r="N68" s="119">
        <f t="shared" si="9"/>
        <v>0</v>
      </c>
      <c r="O68" s="65"/>
    </row>
    <row r="69" spans="2:15" s="7" customFormat="1" ht="30" x14ac:dyDescent="0.2">
      <c r="B69" s="71" t="s">
        <v>216</v>
      </c>
      <c r="C69" s="37" t="s">
        <v>17</v>
      </c>
      <c r="D69" s="32">
        <f>IF(ISERROR(INDEX('2021-22 Data'!$B$3:$BP$266,MATCH($D$4,dfenums,0),MATCH(C69,'2021-22 Data'!$B$2:$BP$2,0))),"",INDEX('2021-22 Data'!$B$3:$BP$266,MATCH($D$4,dfenums,0),MATCH(C69,'2021-22 Data'!$B$2:$BP$2,0)))</f>
        <v>0</v>
      </c>
      <c r="E69" s="33">
        <f t="shared" si="10"/>
        <v>0</v>
      </c>
      <c r="F69" s="119">
        <f t="shared" si="7"/>
        <v>0</v>
      </c>
      <c r="G69" s="65"/>
      <c r="I69" s="35">
        <f>IF(ISERROR(IF(D4&gt;0,SUMIF('2021-22 Data'!$M$3:$M$266,1,'2021-22 Data'!$BK$3:$BK$266)/(SUMIF('2021-22 Data'!$M$3:$M$266,1,'2021-22 Data'!$C$3:$C$266)+SUMIF('2021-22 Data'!$M$3:$M$266,1,'2021-22 Data'!$D$3:$D$266)),"")),"",IF(D4&gt;0,SUMIF('2021-22 Data'!$M$3:$M$266,1,'2021-22 Data'!$BK$3:$BK$266)/(SUMIF('2021-22 Data'!$M$3:$M$266,1,'2021-22 Data'!$C$3:$C$266)+SUMIF('2021-22 Data'!$M$3:$M$266,1,'2021-22 Data'!$D$3:$D$266)),""))</f>
        <v>0</v>
      </c>
      <c r="J69" s="119">
        <f t="shared" si="8"/>
        <v>0</v>
      </c>
      <c r="K69" s="65"/>
      <c r="M69" s="35">
        <f>IF(ISERROR(SUM('2021-22 Data'!$BK$3:$BK$266)/SUM('2021-22 Data'!$C$3:$D$266)),"",SUM('2021-22 Data'!$BK$3:$BK$266)/SUM('2021-22 Data'!$C$3:$D$266))</f>
        <v>0</v>
      </c>
      <c r="N69" s="119">
        <f t="shared" si="9"/>
        <v>0</v>
      </c>
      <c r="O69" s="65"/>
    </row>
    <row r="70" spans="2:15" s="7" customFormat="1" ht="30" x14ac:dyDescent="0.2">
      <c r="B70" s="71" t="s">
        <v>217</v>
      </c>
      <c r="C70" s="37" t="s">
        <v>18</v>
      </c>
      <c r="D70" s="32">
        <f>IF(ISERROR(INDEX('2021-22 Data'!$B$3:$BP$266,MATCH($D$4,dfenums,0),MATCH(C70,'2021-22 Data'!$B$2:$BP$2,0))),"",INDEX('2021-22 Data'!$B$3:$BP$266,MATCH($D$4,dfenums,0),MATCH(C70,'2021-22 Data'!$B$2:$BP$2,0)))</f>
        <v>0</v>
      </c>
      <c r="E70" s="33">
        <f t="shared" si="10"/>
        <v>0</v>
      </c>
      <c r="F70" s="119">
        <f t="shared" si="7"/>
        <v>0</v>
      </c>
      <c r="G70" s="65"/>
      <c r="I70" s="35">
        <f>IF(ISERROR(IF(D4&gt;0,SUMIF('2021-22 Data'!$M$3:$M$266,1,'2021-22 Data'!$BL$3:$BL$266)/(SUMIF('2021-22 Data'!$M$3:$M$266,1,'2021-22 Data'!$C$3:$C$266)+SUMIF('2021-22 Data'!$M$3:$M$266,1,'2021-22 Data'!$D$3:$D$266)),"")),"",IF(D4&gt;0,SUMIF('2021-22 Data'!$M$3:$M$266,1,'2021-22 Data'!$BL$3:$BL$266)/(SUMIF('2021-22 Data'!$M$3:$M$266,1,'2021-22 Data'!$C$3:$C$266)+SUMIF('2021-22 Data'!$M$3:$M$266,1,'2021-22 Data'!$D$3:$D$266)),""))</f>
        <v>0</v>
      </c>
      <c r="J70" s="119">
        <f t="shared" si="8"/>
        <v>0</v>
      </c>
      <c r="K70" s="65"/>
      <c r="M70" s="35">
        <f>IF(ISERROR(SUM('2021-22 Data'!$BL$3:$BL$266)/SUM('2021-22 Data'!$C$3:$D$266)),"",SUM('2021-22 Data'!$BL$3:$BL$266)/SUM('2021-22 Data'!$C$3:$D$266))</f>
        <v>-10.817683613301847</v>
      </c>
      <c r="N70" s="119">
        <f t="shared" si="9"/>
        <v>1.9608206623566199E-3</v>
      </c>
      <c r="O70" s="65"/>
    </row>
    <row r="71" spans="2:15" s="7" customFormat="1" x14ac:dyDescent="0.2">
      <c r="B71" s="83" t="s">
        <v>212</v>
      </c>
      <c r="C71" s="41" t="s">
        <v>209</v>
      </c>
      <c r="D71" s="32">
        <f>IF(ISERROR(INDEX('2021-22 Data'!$B$3:$BP$266,MATCH($D$4,dfenums,0),MATCH(C71,'2021-22 Data'!$B$2:$BP$2,0))),"",INDEX('2021-22 Data'!$B$3:$BP$266,MATCH($D$4,dfenums,0),MATCH(C71,'2021-22 Data'!$B$2:$BP$2,0)))</f>
        <v>-43670</v>
      </c>
      <c r="E71" s="33">
        <f t="shared" si="10"/>
        <v>-295.06756756756755</v>
      </c>
      <c r="F71" s="119">
        <f t="shared" si="7"/>
        <v>5.4524481966854749E-2</v>
      </c>
      <c r="G71" s="65"/>
      <c r="I71" s="35">
        <f>IF(ISERROR(IF(D4&gt;0,SUMIF('2021-22 Data'!$M$3:$M$266,1,'2021-22 Data'!$BM$3:$BM$266)/(SUMIF('2021-22 Data'!$M$3:$M$266,1,'2021-22 Data'!$C$3:$C$266)+SUMIF('2021-22 Data'!$M$3:$M$266,1,'2021-22 Data'!$D$3:$D$266)),"")),"",IF(D4&gt;0,SUMIF('2021-22 Data'!$M$3:$M$266,1,'2021-22 Data'!$BM$3:$BM$266)/(SUMIF('2021-22 Data'!$M$3:$M$266,1,'2021-22 Data'!$C$3:$C$266)+SUMIF('2021-22 Data'!$M$3:$M$266,1,'2021-22 Data'!$D$3:$D$266)),""))</f>
        <v>-256.72310949836515</v>
      </c>
      <c r="J71" s="119">
        <f t="shared" si="8"/>
        <v>4.5541067795652417E-2</v>
      </c>
      <c r="K71" s="65"/>
      <c r="M71" s="35">
        <f>IF(ISERROR(SUM('2021-22 Data'!$BM$3:$BM$266)/SUM('2021-22 Data'!$C$3:$D$266)),"",SUM('2021-22 Data'!$BM$3:$BM$266)/SUM('2021-22 Data'!$C$3:$D$266))</f>
        <v>-203.06542930980712</v>
      </c>
      <c r="N71" s="119">
        <f t="shared" si="9"/>
        <v>3.6807777324100691E-2</v>
      </c>
      <c r="O71" s="65"/>
    </row>
    <row r="72" spans="2:15" s="7" customFormat="1" x14ac:dyDescent="0.2">
      <c r="B72" s="71" t="s">
        <v>446</v>
      </c>
      <c r="C72" s="37" t="s">
        <v>443</v>
      </c>
      <c r="D72" s="32">
        <f>IF(ISERROR(INDEX('2021-22 Data'!$B$3:$BP$266,MATCH($D$4,dfenums,0),MATCH(C72,'2021-22 Data'!$B$2:$BP$2,0))),"",INDEX('2021-22 Data'!$B$3:$BP$266,MATCH($D$4,dfenums,0),MATCH(C72,'2021-22 Data'!$B$2:$BP$2,0)))</f>
        <v>0</v>
      </c>
      <c r="E72" s="33">
        <f t="shared" ref="E72" si="11">IF(ISERROR(D72/($F$4+$G$4)),"",D72/($F$4+$G$4))</f>
        <v>0</v>
      </c>
      <c r="F72" s="119">
        <f t="shared" ref="F72" si="12">IF(ISERROR(D72/$D$75),"",D72/$D$75)</f>
        <v>0</v>
      </c>
      <c r="G72" s="65"/>
      <c r="I72" s="35">
        <f>IF(ISERROR(IF(D4&gt;0,SUMIF('2021-22 Data'!$M$3:$M$266,1,'2021-22 Data'!$BN$3:$BN$266)/(SUMIF('2021-22 Data'!$M$3:$M$266,1,'2021-22 Data'!$C$3:$C$266)+SUMIF('2021-22 Data'!$M$3:$M$266,1,'2021-22 Data'!$D$3:$D$266)),"")),"",IF(D4&gt;0,SUMIF('2021-22 Data'!$M$3:$M$266,1,'2021-22 Data'!$BN$3:$BN$266)/(SUMIF('2021-22 Data'!$M$3:$M$266,1,'2021-22 Data'!$C$3:$C$266)+SUMIF('2021-22 Data'!$M$3:$M$266,1,'2021-22 Data'!$D$3:$D$266)),""))</f>
        <v>-0.11785469335672701</v>
      </c>
      <c r="J72" s="119">
        <f t="shared" ref="J72" si="13">IF(ISERROR(I72/$I$75),"",I72/$I$75)</f>
        <v>2.0906682653860231E-5</v>
      </c>
      <c r="K72" s="65"/>
      <c r="M72" s="35">
        <f>IF(ISERROR(SUM('2021-22 Data'!$BN$3:$BN$266)/SUM('2021-22 Data'!$C$3:$D$266)),"",SUM('2021-22 Data'!$BN$3:$BN$266)/SUM('2021-22 Data'!$C$3:$D$266))</f>
        <v>-0.3734781446330705</v>
      </c>
      <c r="N72" s="119">
        <f t="shared" ref="N72" si="14">IF(ISERROR(M72/$M$75),"",M72/$M$75)</f>
        <v>6.7696901583870031E-5</v>
      </c>
      <c r="O72" s="65"/>
    </row>
    <row r="73" spans="2:15" s="7" customFormat="1" ht="30" x14ac:dyDescent="0.2">
      <c r="B73" s="71" t="s">
        <v>447</v>
      </c>
      <c r="C73" s="37" t="s">
        <v>444</v>
      </c>
      <c r="D73" s="32">
        <f>IF(ISERROR(INDEX('2021-22 Data'!$B$3:$BP$266,MATCH($D$4,dfenums,0),MATCH(C73,'2021-22 Data'!$B$2:$BP$2,0))),"",INDEX('2021-22 Data'!$B$3:$BP$266,MATCH($D$4,dfenums,0),MATCH(C73,'2021-22 Data'!$B$2:$BP$2,0)))</f>
        <v>0</v>
      </c>
      <c r="E73" s="33">
        <f t="shared" ref="E73" si="15">IF(ISERROR(D73/($F$4+$G$4)),"",D73/($F$4+$G$4))</f>
        <v>0</v>
      </c>
      <c r="F73" s="119">
        <f t="shared" ref="F73" si="16">IF(ISERROR(D73/$D$75),"",D73/$D$75)</f>
        <v>0</v>
      </c>
      <c r="G73" s="65"/>
      <c r="I73" s="35">
        <f>IF(ISERROR(IF(D4&gt;0,SUMIF('2021-22 Data'!$M$3:$M$266,1,'2021-22 Data'!$BO$3:$BO$266)/(SUMIF('2021-22 Data'!$M$3:$M$266,1,'2021-22 Data'!$C$3:$C$266)+SUMIF('2021-22 Data'!$M$3:$M$266,1,'2021-22 Data'!$D$3:$D$266)),"")),"",IF(D4&gt;0,SUMIF('2021-22 Data'!$M$3:$M$266,1,'2021-22 Data'!$BO$3:$BO$266)/(SUMIF('2021-22 Data'!$M$3:$M$266,1,'2021-22 Data'!$C$3:$C$266)+SUMIF('2021-22 Data'!$M$3:$M$266,1,'2021-22 Data'!$D$3:$D$266)),""))</f>
        <v>-5.0241733790573413</v>
      </c>
      <c r="J73" s="119">
        <f t="shared" ref="J73" si="17">IF(ISERROR(I73/$I$75),"",I73/$I$75)</f>
        <v>8.9125681330304838E-4</v>
      </c>
      <c r="K73" s="65"/>
      <c r="M73" s="35">
        <f>IF(ISERROR(SUM('2021-22 Data'!$BO$3:$BO$266)/SUM('2021-22 Data'!$C$3:$D$266)),"",SUM('2021-22 Data'!$BO$3:$BO$266)/SUM('2021-22 Data'!$C$3:$D$266))</f>
        <v>-5.0368203894310035</v>
      </c>
      <c r="N73" s="119">
        <f t="shared" ref="N73" si="18">IF(ISERROR(M73/$M$75),"",M73/$M$75)</f>
        <v>9.1297747699249968E-4</v>
      </c>
      <c r="O73" s="65"/>
    </row>
    <row r="74" spans="2:15" s="7" customFormat="1" x14ac:dyDescent="0.2">
      <c r="B74" s="198" t="s">
        <v>448</v>
      </c>
      <c r="C74" s="199" t="s">
        <v>445</v>
      </c>
      <c r="D74" s="32">
        <f>IF(ISERROR(INDEX('2021-22 Data'!$B$3:$BP$266,MATCH($D$4,dfenums,0),MATCH(C74,'2021-22 Data'!$B$2:$BP$2,0))),"",INDEX('2021-22 Data'!$B$3:$BP$266,MATCH($D$4,dfenums,0),MATCH(C74,'2021-22 Data'!$B$2:$BP$2,0)))</f>
        <v>-6817.29</v>
      </c>
      <c r="E74" s="33">
        <f t="shared" si="10"/>
        <v>-46.062770270270271</v>
      </c>
      <c r="F74" s="119">
        <f t="shared" si="7"/>
        <v>8.5117748034765107E-3</v>
      </c>
      <c r="G74" s="65"/>
      <c r="I74" s="35">
        <f>IF(ISERROR(IF(D4&gt;0,SUMIF('2021-22 Data'!$M$3:$M$266,1,'2021-22 Data'!$BP$3:$BP$266)/(SUMIF('2021-22 Data'!$M$3:$M$266,1,'2021-22 Data'!$C$3:$C$266)+SUMIF('2021-22 Data'!$M$3:$M$266,1,'2021-22 Data'!$D$3:$D$266)),"")),"",IF(D4&gt;0,SUMIF('2021-22 Data'!$M$3:$M$266,1,'2021-22 Data'!$BP$3:$BP$266)/(SUMIF('2021-22 Data'!$M$3:$M$266,1,'2021-22 Data'!$C$3:$C$266)+SUMIF('2021-22 Data'!$M$3:$M$266,1,'2021-22 Data'!$D$3:$D$266)),""))</f>
        <v>-62.352026477390574</v>
      </c>
      <c r="J74" s="119">
        <f t="shared" si="8"/>
        <v>1.1060858021514583E-2</v>
      </c>
      <c r="K74" s="65"/>
      <c r="M74" s="35">
        <f>IF(ISERROR(SUM('2021-22 Data'!$BP$3:$BP$266)/SUM('2021-22 Data'!$C$3:$D$266)),"",SUM('2021-22 Data'!$BP$3:$BP$266)/SUM('2021-22 Data'!$C$3:$D$266))</f>
        <v>-63.157256457098697</v>
      </c>
      <c r="N74" s="119">
        <f t="shared" si="9"/>
        <v>1.1447927103964899E-2</v>
      </c>
      <c r="O74" s="65"/>
    </row>
    <row r="75" spans="2:15" s="47" customFormat="1" ht="36.75" customHeight="1" x14ac:dyDescent="0.2">
      <c r="B75" s="108" t="s">
        <v>250</v>
      </c>
      <c r="C75" s="66"/>
      <c r="D75" s="45">
        <f>IF(ISERROR(SUM(D52:D74)),"",SUM(D52:D54)+SUM(D57:D74))</f>
        <v>-800924.62000000011</v>
      </c>
      <c r="E75" s="45">
        <f>IF(ISERROR(SUM(E52:E74)),"",SUM(E52:E54)+SUM(E57:E74))</f>
        <v>-5411.652837837838</v>
      </c>
      <c r="F75" s="90">
        <f>IF(ISERROR(SUM(F52:F74)),"",SUM(F52:F54)+SUM(F57:F74))</f>
        <v>0.99999999999999989</v>
      </c>
      <c r="G75" s="67"/>
      <c r="I75" s="45">
        <f>IF(ISERROR(SUM(I52:I74)),"",SUM(I52:I54)+SUM(I57:I74))</f>
        <v>-5637.1780883643059</v>
      </c>
      <c r="J75" s="90">
        <f>IF(ISERROR(SUM(J52:J74)),"",SUM(J52:J54)+SUM(J57:J74))</f>
        <v>0.99999999999999989</v>
      </c>
      <c r="K75" s="67"/>
      <c r="M75" s="45">
        <f>IF(ISERROR(SUM(M52:M74)),"",SUM(M52:M54)+SUM(M57:M74))</f>
        <v>-5516.9163712812842</v>
      </c>
      <c r="N75" s="90">
        <f>IF(ISERROR(SUM(N52:N74)),"",SUM(N52:N54)+SUM(N57:N74))</f>
        <v>1</v>
      </c>
      <c r="O75" s="67"/>
    </row>
    <row r="76" spans="2:15" s="7" customFormat="1" ht="15" customHeight="1" x14ac:dyDescent="0.2">
      <c r="C76" s="68"/>
      <c r="D76" s="36"/>
      <c r="E76" s="36"/>
      <c r="F76" s="36"/>
      <c r="G76" s="36"/>
      <c r="I76" s="69"/>
      <c r="J76" s="70"/>
      <c r="K76" s="70"/>
      <c r="M76" s="39"/>
      <c r="N76" s="70"/>
      <c r="O76" s="70"/>
    </row>
    <row r="80" spans="2:15" x14ac:dyDescent="0.2">
      <c r="D80" s="197"/>
    </row>
  </sheetData>
  <sheetProtection algorithmName="SHA-512" hashValue="R0aoYwnOyODavYMoCZ8dQW1eyXN3ee3mjKlpJuzEi+QDi7VcT6LZDiBB5CSw8uKePzrQnaNfx2Ez1poHCg98eg==" saltValue="tLsGZ1Lj1shZAlsgl9YLaQ==" spinCount="100000" sheet="1" autoFilter="0"/>
  <mergeCells count="13">
    <mergeCell ref="N9:O9"/>
    <mergeCell ref="I8:K8"/>
    <mergeCell ref="M10:O11"/>
    <mergeCell ref="E10:F10"/>
    <mergeCell ref="E11:F11"/>
    <mergeCell ref="I11:K11"/>
    <mergeCell ref="I5:K5"/>
    <mergeCell ref="I10:K10"/>
    <mergeCell ref="B6:F7"/>
    <mergeCell ref="I3:K3"/>
    <mergeCell ref="I7:K7"/>
    <mergeCell ref="I4:K4"/>
    <mergeCell ref="I6:K6"/>
  </mergeCells>
  <phoneticPr fontId="7" type="noConversion"/>
  <conditionalFormatting sqref="N9:O9">
    <cfRule type="cellIs" dxfId="0" priority="7" stopIfTrue="1" operator="equal">
      <formula>"you have already selected this school"</formula>
    </cfRule>
  </conditionalFormatting>
  <dataValidations count="4">
    <dataValidation type="list" allowBlank="1" showInputMessage="1" showErrorMessage="1" sqref="I6:K6">
      <formula1>"All,Infant,Junior,Primary"</formula1>
    </dataValidation>
    <dataValidation type="list" allowBlank="1" showInputMessage="1" showErrorMessage="1" sqref="I4:K4">
      <formula1>"Yes,No"</formula1>
    </dataValidation>
    <dataValidation type="list" allowBlank="1" showInputMessage="1" showErrorMessage="1" sqref="I8:K8">
      <formula1>"0-99,100-199,200-299,300-399,400-499,500+,All"</formula1>
    </dataValidation>
    <dataValidation type="list" allowBlank="1" showInputMessage="1" showErrorMessage="1" sqref="D4">
      <formula1>dfenums</formula1>
    </dataValidation>
  </dataValidations>
  <printOptions horizontalCentered="1" verticalCentered="1"/>
  <pageMargins left="0.35433070866141736" right="0.39370078740157483" top="0" bottom="0" header="0.31496062992125984" footer="0.31496062992125984"/>
  <pageSetup paperSize="284" scale="40" orientation="landscape" r:id="rId1"/>
  <headerFooter alignWithMargins="0"/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Y275"/>
  <sheetViews>
    <sheetView showGridLines="0" zoomScale="90" zoomScaleNormal="90" workbookViewId="0">
      <pane xSplit="2" ySplit="2" topLeftCell="AM3" activePane="bottomRight" state="frozen"/>
      <selection pane="topRight" activeCell="C1" sqref="C1"/>
      <selection pane="bottomLeft" activeCell="A2" sqref="A2"/>
      <selection pane="bottomRight"/>
    </sheetView>
  </sheetViews>
  <sheetFormatPr defaultRowHeight="15.75" outlineLevelCol="1" x14ac:dyDescent="0.25"/>
  <cols>
    <col min="1" max="1" width="6.42578125" style="86" bestFit="1" customWidth="1"/>
    <col min="2" max="2" width="53.5703125" style="85" bestFit="1" customWidth="1"/>
    <col min="3" max="3" width="22.7109375" style="85" bestFit="1" customWidth="1"/>
    <col min="4" max="4" width="21.42578125" style="85" customWidth="1"/>
    <col min="5" max="5" width="15" style="85" bestFit="1" customWidth="1"/>
    <col min="6" max="6" width="13.5703125" style="85" bestFit="1" customWidth="1"/>
    <col min="7" max="7" width="12.7109375" style="85" customWidth="1"/>
    <col min="8" max="8" width="9.28515625" style="85" customWidth="1"/>
    <col min="9" max="9" width="14.85546875" style="85" customWidth="1"/>
    <col min="10" max="10" width="24.5703125" style="85" customWidth="1"/>
    <col min="11" max="11" width="21" style="85" customWidth="1"/>
    <col min="12" max="12" width="18" style="85" customWidth="1"/>
    <col min="13" max="13" width="22.5703125" style="85" customWidth="1"/>
    <col min="14" max="14" width="18.7109375" style="85" customWidth="1" collapsed="1"/>
    <col min="15" max="15" width="16" style="85" customWidth="1"/>
    <col min="16" max="16" width="17.28515625" style="85" customWidth="1"/>
    <col min="17" max="17" width="16" style="85" customWidth="1"/>
    <col min="18" max="18" width="17.28515625" style="85" customWidth="1"/>
    <col min="19" max="23" width="16" style="85" customWidth="1"/>
    <col min="24" max="24" width="14.140625" style="85" customWidth="1"/>
    <col min="25" max="31" width="16" style="85" customWidth="1"/>
    <col min="32" max="32" width="17.28515625" style="85" customWidth="1"/>
    <col min="33" max="33" width="16" style="85" customWidth="1"/>
    <col min="34" max="34" width="9.5703125" style="85" bestFit="1" customWidth="1"/>
    <col min="35" max="37" width="16" style="85" customWidth="1"/>
    <col min="38" max="38" width="17.28515625" style="85" customWidth="1"/>
    <col min="39" max="41" width="16" style="85" customWidth="1"/>
    <col min="42" max="42" width="14.140625" style="85" bestFit="1" customWidth="1"/>
    <col min="43" max="43" width="12.7109375" style="85" customWidth="1"/>
    <col min="44" max="44" width="16" style="85" customWidth="1"/>
    <col min="45" max="46" width="14.140625" style="85" customWidth="1"/>
    <col min="47" max="47" width="38.140625" style="85" customWidth="1"/>
    <col min="48" max="48" width="33.42578125" style="85" bestFit="1" customWidth="1"/>
    <col min="49" max="49" width="34" style="85" customWidth="1"/>
    <col min="50" max="50" width="37.85546875" style="85" customWidth="1"/>
    <col min="51" max="51" width="18" style="85" customWidth="1"/>
    <col min="52" max="52" width="18.140625" style="85" customWidth="1"/>
    <col min="53" max="53" width="14.85546875" style="85" customWidth="1"/>
    <col min="54" max="57" width="16.7109375" style="85" customWidth="1"/>
    <col min="58" max="58" width="14.85546875" style="85" customWidth="1"/>
    <col min="59" max="61" width="16.7109375" style="85" customWidth="1"/>
    <col min="62" max="62" width="12.28515625" style="85" customWidth="1"/>
    <col min="63" max="67" width="14.85546875" style="85" customWidth="1"/>
    <col min="68" max="68" width="18.140625" style="85" customWidth="1"/>
    <col min="69" max="69" width="19.140625" style="85" customWidth="1"/>
    <col min="70" max="71" width="14.140625" style="85" customWidth="1" outlineLevel="1"/>
    <col min="72" max="72" width="16" style="85" bestFit="1" customWidth="1" outlineLevel="1"/>
    <col min="73" max="73" width="16" style="85" bestFit="1" customWidth="1"/>
    <col min="74" max="75" width="17" style="85" customWidth="1" outlineLevel="1"/>
    <col min="76" max="76" width="14.140625" style="85" bestFit="1" customWidth="1"/>
    <col min="77" max="77" width="20.42578125" style="85" customWidth="1"/>
    <col min="78" max="16384" width="9.140625" style="85"/>
  </cols>
  <sheetData>
    <row r="1" spans="1:77" s="126" customFormat="1" ht="35.25" customHeight="1" x14ac:dyDescent="0.2">
      <c r="A1" s="161"/>
      <c r="B1" s="161" t="s">
        <v>435</v>
      </c>
      <c r="C1" s="153" t="str">
        <f>"Autumn "&amp;LEFT(Benchmarking!C1,4)&amp;" Roll"</f>
        <v>Autumn 2021 Roll</v>
      </c>
      <c r="D1" s="179" t="str">
        <f>Benchmarking!C1&amp;" School Budget Templates"</f>
        <v>2021-22 School Budget Templates</v>
      </c>
      <c r="E1" s="218" t="s">
        <v>431</v>
      </c>
      <c r="F1" s="218"/>
      <c r="G1" s="131" t="s">
        <v>254</v>
      </c>
      <c r="H1" s="128"/>
      <c r="I1" s="128"/>
      <c r="J1" s="128"/>
      <c r="K1" s="128"/>
      <c r="L1" s="128"/>
      <c r="M1" s="128"/>
      <c r="N1" s="130" t="str">
        <f>"From "&amp;Benchmarking!C1&amp;" Checking Spreadsheet"</f>
        <v>From 2021-22 Checking Spreadsheet</v>
      </c>
      <c r="O1" s="130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59" t="s">
        <v>254</v>
      </c>
      <c r="AV1" s="153" t="s">
        <v>432</v>
      </c>
      <c r="AW1" s="159" t="s">
        <v>433</v>
      </c>
      <c r="AX1" s="159" t="s">
        <v>434</v>
      </c>
      <c r="AY1" s="130" t="str">
        <f>N1</f>
        <v>From 2021-22 Checking Spreadsheet</v>
      </c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9"/>
      <c r="BR1" s="217" t="str">
        <f>"From March 20"&amp;RIGHT(Benchmarking!C1,2)&amp;" Advances"</f>
        <v>From March 2022 Advances</v>
      </c>
      <c r="BS1" s="217"/>
      <c r="BT1" s="217"/>
      <c r="BU1" s="128" t="s">
        <v>254</v>
      </c>
      <c r="BV1" s="217" t="str">
        <f>"From March 20"&amp;RIGHT(Benchmarking!C1,2)&amp;" Advances"</f>
        <v>From March 2022 Advances</v>
      </c>
      <c r="BW1" s="217"/>
      <c r="BX1" s="128" t="s">
        <v>254</v>
      </c>
    </row>
    <row r="2" spans="1:77" s="86" customFormat="1" x14ac:dyDescent="0.25">
      <c r="A2" s="87" t="s">
        <v>229</v>
      </c>
      <c r="B2" s="87" t="s">
        <v>230</v>
      </c>
      <c r="C2" s="125" t="s">
        <v>231</v>
      </c>
      <c r="D2" s="180" t="s">
        <v>232</v>
      </c>
      <c r="E2" s="125" t="s">
        <v>240</v>
      </c>
      <c r="F2" s="125" t="s">
        <v>241</v>
      </c>
      <c r="G2" s="124" t="s">
        <v>233</v>
      </c>
      <c r="H2" s="124" t="s">
        <v>234</v>
      </c>
      <c r="I2" s="124" t="s">
        <v>235</v>
      </c>
      <c r="J2" s="124" t="s">
        <v>236</v>
      </c>
      <c r="K2" s="124" t="s">
        <v>237</v>
      </c>
      <c r="L2" s="124" t="s">
        <v>238</v>
      </c>
      <c r="M2" s="124" t="s">
        <v>239</v>
      </c>
      <c r="N2" s="123" t="s">
        <v>65</v>
      </c>
      <c r="O2" s="123" t="s">
        <v>66</v>
      </c>
      <c r="P2" s="123" t="s">
        <v>67</v>
      </c>
      <c r="Q2" s="123" t="s">
        <v>68</v>
      </c>
      <c r="R2" s="123" t="s">
        <v>69</v>
      </c>
      <c r="S2" s="123" t="s">
        <v>70</v>
      </c>
      <c r="T2" s="123" t="s">
        <v>71</v>
      </c>
      <c r="U2" s="123" t="s">
        <v>72</v>
      </c>
      <c r="V2" s="123" t="s">
        <v>73</v>
      </c>
      <c r="W2" s="123" t="s">
        <v>74</v>
      </c>
      <c r="X2" s="123" t="s">
        <v>75</v>
      </c>
      <c r="Y2" s="123" t="s">
        <v>76</v>
      </c>
      <c r="Z2" s="123" t="s">
        <v>77</v>
      </c>
      <c r="AA2" s="123" t="s">
        <v>78</v>
      </c>
      <c r="AB2" s="123" t="s">
        <v>79</v>
      </c>
      <c r="AC2" s="123" t="s">
        <v>80</v>
      </c>
      <c r="AD2" s="123" t="s">
        <v>81</v>
      </c>
      <c r="AE2" s="123" t="s">
        <v>82</v>
      </c>
      <c r="AF2" s="123" t="s">
        <v>83</v>
      </c>
      <c r="AG2" s="123" t="s">
        <v>84</v>
      </c>
      <c r="AH2" s="123" t="s">
        <v>85</v>
      </c>
      <c r="AI2" s="123" t="s">
        <v>86</v>
      </c>
      <c r="AJ2" s="123" t="s">
        <v>87</v>
      </c>
      <c r="AK2" s="123" t="s">
        <v>88</v>
      </c>
      <c r="AL2" s="123" t="s">
        <v>89</v>
      </c>
      <c r="AM2" s="123" t="s">
        <v>90</v>
      </c>
      <c r="AN2" s="123" t="s">
        <v>91</v>
      </c>
      <c r="AO2" s="123" t="s">
        <v>92</v>
      </c>
      <c r="AP2" s="123" t="s">
        <v>418</v>
      </c>
      <c r="AQ2" s="123" t="s">
        <v>93</v>
      </c>
      <c r="AR2" s="123" t="s">
        <v>94</v>
      </c>
      <c r="AS2" s="123" t="s">
        <v>14</v>
      </c>
      <c r="AT2" s="123" t="s">
        <v>15</v>
      </c>
      <c r="AU2" s="124" t="s">
        <v>223</v>
      </c>
      <c r="AV2" s="125" t="s">
        <v>227</v>
      </c>
      <c r="AW2" s="124" t="s">
        <v>225</v>
      </c>
      <c r="AX2" s="124" t="s">
        <v>226</v>
      </c>
      <c r="AY2" s="123" t="s">
        <v>97</v>
      </c>
      <c r="AZ2" s="123" t="s">
        <v>98</v>
      </c>
      <c r="BA2" s="123" t="s">
        <v>99</v>
      </c>
      <c r="BB2" s="123" t="s">
        <v>100</v>
      </c>
      <c r="BC2" s="123" t="s">
        <v>101</v>
      </c>
      <c r="BD2" s="123" t="s">
        <v>422</v>
      </c>
      <c r="BE2" s="123" t="s">
        <v>102</v>
      </c>
      <c r="BF2" s="123" t="s">
        <v>103</v>
      </c>
      <c r="BG2" s="123" t="s">
        <v>104</v>
      </c>
      <c r="BH2" s="123" t="s">
        <v>105</v>
      </c>
      <c r="BI2" s="123" t="s">
        <v>106</v>
      </c>
      <c r="BJ2" s="123" t="s">
        <v>16</v>
      </c>
      <c r="BK2" s="123" t="s">
        <v>17</v>
      </c>
      <c r="BL2" s="123" t="s">
        <v>18</v>
      </c>
      <c r="BM2" s="123" t="s">
        <v>209</v>
      </c>
      <c r="BN2" s="123" t="s">
        <v>443</v>
      </c>
      <c r="BO2" s="123" t="s">
        <v>444</v>
      </c>
      <c r="BP2" s="123" t="s">
        <v>445</v>
      </c>
      <c r="BQ2" s="123" t="s">
        <v>253</v>
      </c>
      <c r="BR2" s="143" t="s">
        <v>258</v>
      </c>
      <c r="BS2" s="143" t="s">
        <v>259</v>
      </c>
      <c r="BT2" s="143" t="s">
        <v>260</v>
      </c>
      <c r="BU2" s="154" t="s">
        <v>263</v>
      </c>
      <c r="BV2" s="143" t="s">
        <v>261</v>
      </c>
      <c r="BW2" s="143" t="s">
        <v>262</v>
      </c>
      <c r="BX2" s="156" t="s">
        <v>264</v>
      </c>
    </row>
    <row r="3" spans="1:77" x14ac:dyDescent="0.25">
      <c r="A3" s="87">
        <v>2000</v>
      </c>
      <c r="B3" s="88" t="s">
        <v>272</v>
      </c>
      <c r="C3" s="136">
        <v>30</v>
      </c>
      <c r="D3" s="181">
        <v>374</v>
      </c>
      <c r="E3" s="136">
        <v>0</v>
      </c>
      <c r="F3" s="136">
        <v>13.083333333333334</v>
      </c>
      <c r="G3" s="132" t="str">
        <f t="shared" ref="G3:G59" si="0">IF(C3=0,"No","Yes")</f>
        <v>Yes</v>
      </c>
      <c r="H3" s="132" t="s">
        <v>220</v>
      </c>
      <c r="I3" s="132" t="str">
        <f t="shared" ref="I3:I66" si="1">IFERROR(VLOOKUP($D3,$D$268:$F$273,3,TRUE),0)</f>
        <v>300-399</v>
      </c>
      <c r="J3" s="132">
        <f>IF(G3=Benchmarking!$I$4,1,0)</f>
        <v>0</v>
      </c>
      <c r="K3" s="132">
        <f>IF(Benchmarking!$I$6="All",1,IF(Benchmarking!$I$6=H3,1,0))</f>
        <v>1</v>
      </c>
      <c r="L3" s="132">
        <f>SUBTOTAL(9,C3:K3)</f>
        <v>418.08333333333331</v>
      </c>
      <c r="M3" s="132">
        <f t="shared" ref="M3:M59" si="2">IF(SUM(J3:L3)=3,1,0)</f>
        <v>0</v>
      </c>
      <c r="N3" s="133">
        <v>1178341.48</v>
      </c>
      <c r="O3" s="133">
        <v>1497.34</v>
      </c>
      <c r="P3" s="133">
        <v>464274.27</v>
      </c>
      <c r="Q3" s="133">
        <v>64940.61</v>
      </c>
      <c r="R3" s="133">
        <v>101003.74</v>
      </c>
      <c r="S3" s="133">
        <v>0</v>
      </c>
      <c r="T3" s="133">
        <v>131447.34</v>
      </c>
      <c r="U3" s="133">
        <v>20497.5</v>
      </c>
      <c r="V3" s="133">
        <v>13433.95</v>
      </c>
      <c r="W3" s="133">
        <v>689.7</v>
      </c>
      <c r="X3" s="133">
        <v>8235.6</v>
      </c>
      <c r="Y3" s="133">
        <v>21151.55</v>
      </c>
      <c r="Z3" s="133">
        <v>10420.880000000001</v>
      </c>
      <c r="AA3" s="133">
        <v>32042.560000000001</v>
      </c>
      <c r="AB3" s="133">
        <v>6723.7</v>
      </c>
      <c r="AC3" s="133">
        <v>17745.439999999999</v>
      </c>
      <c r="AD3" s="133">
        <v>24575.75</v>
      </c>
      <c r="AE3" s="133">
        <v>21754.260000000002</v>
      </c>
      <c r="AF3" s="133">
        <v>75487.259999999995</v>
      </c>
      <c r="AG3" s="133">
        <v>12046.44</v>
      </c>
      <c r="AH3" s="133">
        <v>0</v>
      </c>
      <c r="AI3" s="133">
        <v>15477.42</v>
      </c>
      <c r="AJ3" s="133">
        <v>13241.630000000001</v>
      </c>
      <c r="AK3" s="133">
        <v>1728.02</v>
      </c>
      <c r="AL3" s="133">
        <v>98252.14</v>
      </c>
      <c r="AM3" s="133">
        <v>60631.840000000004</v>
      </c>
      <c r="AN3" s="133">
        <v>13948.09</v>
      </c>
      <c r="AO3" s="133">
        <v>26336.13</v>
      </c>
      <c r="AP3" s="133">
        <v>0</v>
      </c>
      <c r="AQ3" s="133">
        <v>0</v>
      </c>
      <c r="AR3" s="133">
        <v>0</v>
      </c>
      <c r="AS3" s="133">
        <v>0</v>
      </c>
      <c r="AT3" s="133">
        <v>0</v>
      </c>
      <c r="AU3" s="134">
        <f t="shared" ref="AU3:AU59" si="3">BQ3-AV3-AW3-AX3</f>
        <v>-1481039.05</v>
      </c>
      <c r="AV3" s="135">
        <v>-339430.24</v>
      </c>
      <c r="AW3" s="158">
        <f t="shared" ref="AW3:AW59" si="4">-BU3</f>
        <v>0</v>
      </c>
      <c r="AX3" s="158">
        <f t="shared" ref="AX3:AX59" si="5">-BX3</f>
        <v>-104498.95999999999</v>
      </c>
      <c r="AY3" s="133">
        <v>0</v>
      </c>
      <c r="AZ3" s="133">
        <v>-264620</v>
      </c>
      <c r="BA3" s="133">
        <v>-1200</v>
      </c>
      <c r="BB3" s="133">
        <v>-54266.18</v>
      </c>
      <c r="BC3" s="133">
        <v>-17240</v>
      </c>
      <c r="BD3" s="133">
        <v>-20027.91</v>
      </c>
      <c r="BE3" s="133">
        <v>-1926.02</v>
      </c>
      <c r="BF3" s="133">
        <v>0</v>
      </c>
      <c r="BG3" s="133">
        <v>-17326.2</v>
      </c>
      <c r="BH3" s="133">
        <v>-8661</v>
      </c>
      <c r="BI3" s="133">
        <v>-2628</v>
      </c>
      <c r="BJ3" s="133">
        <v>0</v>
      </c>
      <c r="BK3" s="133">
        <v>0</v>
      </c>
      <c r="BL3" s="133">
        <v>0</v>
      </c>
      <c r="BM3" s="133">
        <v>-57796</v>
      </c>
      <c r="BN3" s="133">
        <v>0</v>
      </c>
      <c r="BO3" s="133">
        <v>0</v>
      </c>
      <c r="BP3" s="133">
        <v>-40810.21</v>
      </c>
      <c r="BQ3" s="133">
        <v>-1924968.25</v>
      </c>
      <c r="BR3" s="144">
        <v>0</v>
      </c>
      <c r="BS3" s="144">
        <v>0</v>
      </c>
      <c r="BT3" s="144">
        <v>0</v>
      </c>
      <c r="BU3" s="155">
        <f t="shared" ref="BU3:BU59" si="6">SUM(BR3:BT3)</f>
        <v>0</v>
      </c>
      <c r="BV3" s="144">
        <v>0</v>
      </c>
      <c r="BW3" s="144">
        <v>104498.95999999999</v>
      </c>
      <c r="BX3" s="157">
        <f t="shared" ref="BX3:BX59" si="7">SUM(BV3:BW3)</f>
        <v>104498.95999999999</v>
      </c>
      <c r="BY3" s="145"/>
    </row>
    <row r="4" spans="1:77" x14ac:dyDescent="0.25">
      <c r="A4" s="87">
        <v>2002</v>
      </c>
      <c r="B4" s="88" t="s">
        <v>273</v>
      </c>
      <c r="C4" s="136">
        <v>0</v>
      </c>
      <c r="D4" s="181">
        <v>477</v>
      </c>
      <c r="E4" s="136">
        <v>0</v>
      </c>
      <c r="F4" s="136">
        <v>12.25</v>
      </c>
      <c r="G4" s="132" t="str">
        <f t="shared" si="0"/>
        <v>No</v>
      </c>
      <c r="H4" s="132" t="s">
        <v>220</v>
      </c>
      <c r="I4" s="132" t="str">
        <f t="shared" si="1"/>
        <v>400-499</v>
      </c>
      <c r="J4" s="132">
        <f>IF(G4=Benchmarking!$I$4,1,0)</f>
        <v>1</v>
      </c>
      <c r="K4" s="132">
        <f>IF(Benchmarking!$I$6="All",1,IF(Benchmarking!$I$6=H4,1,0))</f>
        <v>1</v>
      </c>
      <c r="L4" s="132">
        <f>IF(Benchmarking!$I$8="All",1,IF(Benchmarking!$I$8=I4,1,0))</f>
        <v>0</v>
      </c>
      <c r="M4" s="132">
        <f t="shared" si="2"/>
        <v>0</v>
      </c>
      <c r="N4" s="133">
        <v>1206994.8999999999</v>
      </c>
      <c r="O4" s="133">
        <v>0</v>
      </c>
      <c r="P4" s="133">
        <v>451963.03</v>
      </c>
      <c r="Q4" s="133">
        <v>28750.14</v>
      </c>
      <c r="R4" s="133">
        <v>110544.49</v>
      </c>
      <c r="S4" s="133">
        <v>0</v>
      </c>
      <c r="T4" s="133">
        <v>178604.57</v>
      </c>
      <c r="U4" s="133">
        <v>893.31000000000006</v>
      </c>
      <c r="V4" s="133">
        <v>10543.93</v>
      </c>
      <c r="W4" s="133">
        <v>904.4</v>
      </c>
      <c r="X4" s="133">
        <v>10652.880000000001</v>
      </c>
      <c r="Y4" s="133">
        <v>7109.9800000000005</v>
      </c>
      <c r="Z4" s="133">
        <v>5073.87</v>
      </c>
      <c r="AA4" s="133">
        <v>45309.24</v>
      </c>
      <c r="AB4" s="133">
        <v>4273.04</v>
      </c>
      <c r="AC4" s="133">
        <v>32844.020000000004</v>
      </c>
      <c r="AD4" s="133">
        <v>12756.25</v>
      </c>
      <c r="AE4" s="133">
        <v>17051.61</v>
      </c>
      <c r="AF4" s="133">
        <v>110018.97</v>
      </c>
      <c r="AG4" s="133">
        <v>17362.260000000002</v>
      </c>
      <c r="AH4" s="133">
        <v>0</v>
      </c>
      <c r="AI4" s="133">
        <v>27286.74</v>
      </c>
      <c r="AJ4" s="133">
        <v>15807.960000000001</v>
      </c>
      <c r="AK4" s="133">
        <v>21779.53</v>
      </c>
      <c r="AL4" s="133">
        <v>124097.16</v>
      </c>
      <c r="AM4" s="133">
        <v>47496.99</v>
      </c>
      <c r="AN4" s="133">
        <v>23082.9</v>
      </c>
      <c r="AO4" s="133">
        <v>18882.560000000001</v>
      </c>
      <c r="AP4" s="133">
        <v>0</v>
      </c>
      <c r="AQ4" s="133">
        <v>0</v>
      </c>
      <c r="AR4" s="133">
        <v>31134.68</v>
      </c>
      <c r="AS4" s="133">
        <v>0</v>
      </c>
      <c r="AT4" s="133">
        <v>0</v>
      </c>
      <c r="AU4" s="134">
        <f t="shared" si="3"/>
        <v>-1668603.6600000001</v>
      </c>
      <c r="AV4" s="135">
        <v>-371259.74</v>
      </c>
      <c r="AW4" s="158">
        <f t="shared" si="4"/>
        <v>0</v>
      </c>
      <c r="AX4" s="158">
        <f t="shared" si="5"/>
        <v>-71939.159999999989</v>
      </c>
      <c r="AY4" s="133">
        <v>0</v>
      </c>
      <c r="AZ4" s="133">
        <v>-124518</v>
      </c>
      <c r="BA4" s="133">
        <v>-1500</v>
      </c>
      <c r="BB4" s="133">
        <v>-6543.42</v>
      </c>
      <c r="BC4" s="133">
        <v>-14103</v>
      </c>
      <c r="BD4" s="133">
        <v>-95796.77</v>
      </c>
      <c r="BE4" s="133">
        <v>-44810.74</v>
      </c>
      <c r="BF4" s="133">
        <v>0</v>
      </c>
      <c r="BG4" s="133">
        <v>0</v>
      </c>
      <c r="BH4" s="133">
        <v>-23532.7</v>
      </c>
      <c r="BI4" s="133">
        <v>-1605.58</v>
      </c>
      <c r="BJ4" s="133">
        <v>0</v>
      </c>
      <c r="BK4" s="133">
        <v>0</v>
      </c>
      <c r="BL4" s="133">
        <v>0</v>
      </c>
      <c r="BM4" s="133">
        <v>-78689</v>
      </c>
      <c r="BN4" s="133">
        <v>0</v>
      </c>
      <c r="BO4" s="133">
        <v>-3555</v>
      </c>
      <c r="BP4" s="133">
        <v>-29006.87</v>
      </c>
      <c r="BQ4" s="133">
        <v>-2111802.56</v>
      </c>
      <c r="BR4" s="144">
        <v>0</v>
      </c>
      <c r="BS4" s="144">
        <v>0</v>
      </c>
      <c r="BT4" s="144">
        <v>0</v>
      </c>
      <c r="BU4" s="155">
        <f t="shared" si="6"/>
        <v>0</v>
      </c>
      <c r="BV4" s="144">
        <v>0</v>
      </c>
      <c r="BW4" s="144">
        <v>71939.159999999989</v>
      </c>
      <c r="BX4" s="157">
        <f t="shared" si="7"/>
        <v>71939.159999999989</v>
      </c>
      <c r="BY4" s="145"/>
    </row>
    <row r="5" spans="1:77" x14ac:dyDescent="0.25">
      <c r="A5" s="87">
        <v>2065</v>
      </c>
      <c r="B5" s="88" t="s">
        <v>274</v>
      </c>
      <c r="C5" s="136">
        <v>0</v>
      </c>
      <c r="D5" s="181">
        <v>624</v>
      </c>
      <c r="E5" s="136">
        <v>0</v>
      </c>
      <c r="F5" s="136">
        <v>13.5</v>
      </c>
      <c r="G5" s="132" t="str">
        <f t="shared" si="0"/>
        <v>No</v>
      </c>
      <c r="H5" s="132" t="s">
        <v>220</v>
      </c>
      <c r="I5" s="132" t="str">
        <f t="shared" si="1"/>
        <v>500+</v>
      </c>
      <c r="J5" s="132">
        <f>IF(G5=Benchmarking!$I$4,1,0)</f>
        <v>1</v>
      </c>
      <c r="K5" s="132">
        <f>IF(Benchmarking!$I$6="All",1,IF(Benchmarking!$I$6=H5,1,0))</f>
        <v>1</v>
      </c>
      <c r="L5" s="132">
        <f>IF(Benchmarking!$I$8="All",1,IF(Benchmarking!$I$8=I5,1,0))</f>
        <v>0</v>
      </c>
      <c r="M5" s="132">
        <f t="shared" si="2"/>
        <v>0</v>
      </c>
      <c r="N5" s="133">
        <v>1477305.3599999999</v>
      </c>
      <c r="O5" s="133">
        <v>0.21</v>
      </c>
      <c r="P5" s="133">
        <v>620553.84</v>
      </c>
      <c r="Q5" s="133">
        <v>79659.759999999995</v>
      </c>
      <c r="R5" s="133">
        <v>130177.43000000001</v>
      </c>
      <c r="S5" s="133">
        <v>0</v>
      </c>
      <c r="T5" s="133">
        <v>206832.64000000001</v>
      </c>
      <c r="U5" s="133">
        <v>13119.5</v>
      </c>
      <c r="V5" s="133">
        <v>11940.03</v>
      </c>
      <c r="W5" s="133">
        <v>1168.5</v>
      </c>
      <c r="X5" s="133">
        <v>13763.76</v>
      </c>
      <c r="Y5" s="133">
        <v>35498.25</v>
      </c>
      <c r="Z5" s="133">
        <v>16096.550000000001</v>
      </c>
      <c r="AA5" s="133">
        <v>5817.59</v>
      </c>
      <c r="AB5" s="133">
        <v>8643.2100000000009</v>
      </c>
      <c r="AC5" s="133">
        <v>27404.18</v>
      </c>
      <c r="AD5" s="133">
        <v>75264</v>
      </c>
      <c r="AE5" s="133">
        <v>20296.27</v>
      </c>
      <c r="AF5" s="133">
        <v>86205.650000000009</v>
      </c>
      <c r="AG5" s="133">
        <v>33238.620000000003</v>
      </c>
      <c r="AH5" s="133">
        <v>0</v>
      </c>
      <c r="AI5" s="133">
        <v>33445.699999999997</v>
      </c>
      <c r="AJ5" s="133">
        <v>20429.14</v>
      </c>
      <c r="AK5" s="133">
        <v>20556.52</v>
      </c>
      <c r="AL5" s="133">
        <v>125953.02</v>
      </c>
      <c r="AM5" s="133">
        <v>50192.75</v>
      </c>
      <c r="AN5" s="133">
        <v>9100</v>
      </c>
      <c r="AO5" s="133">
        <v>75398.460000000006</v>
      </c>
      <c r="AP5" s="133">
        <v>0</v>
      </c>
      <c r="AQ5" s="133">
        <v>0</v>
      </c>
      <c r="AR5" s="133">
        <v>30000</v>
      </c>
      <c r="AS5" s="133">
        <v>0</v>
      </c>
      <c r="AT5" s="133">
        <v>0</v>
      </c>
      <c r="AU5" s="134">
        <f t="shared" si="3"/>
        <v>-2137362.09</v>
      </c>
      <c r="AV5" s="135">
        <v>-540741.91</v>
      </c>
      <c r="AW5" s="158">
        <f t="shared" si="4"/>
        <v>0</v>
      </c>
      <c r="AX5" s="158">
        <f t="shared" si="5"/>
        <v>-129320.39000000001</v>
      </c>
      <c r="AY5" s="133">
        <v>0</v>
      </c>
      <c r="AZ5" s="133">
        <v>-57941</v>
      </c>
      <c r="BA5" s="133">
        <v>0</v>
      </c>
      <c r="BB5" s="133">
        <v>-5623.36</v>
      </c>
      <c r="BC5" s="133">
        <v>-23026.54</v>
      </c>
      <c r="BD5" s="133">
        <v>-62409.86</v>
      </c>
      <c r="BE5" s="133">
        <v>-58337.22</v>
      </c>
      <c r="BF5" s="133">
        <v>0</v>
      </c>
      <c r="BG5" s="133">
        <v>-9896.52</v>
      </c>
      <c r="BH5" s="133">
        <v>-34066.94</v>
      </c>
      <c r="BI5" s="133">
        <v>-7173.27</v>
      </c>
      <c r="BJ5" s="133">
        <v>0</v>
      </c>
      <c r="BK5" s="133">
        <v>0</v>
      </c>
      <c r="BL5" s="133">
        <v>0</v>
      </c>
      <c r="BM5" s="133">
        <v>-120967</v>
      </c>
      <c r="BN5" s="133">
        <v>-5216.49</v>
      </c>
      <c r="BO5" s="133">
        <v>-10054.75</v>
      </c>
      <c r="BP5" s="133">
        <v>-26228.34</v>
      </c>
      <c r="BQ5" s="133">
        <v>-2807424.39</v>
      </c>
      <c r="BR5" s="144">
        <v>0</v>
      </c>
      <c r="BS5" s="144">
        <v>0</v>
      </c>
      <c r="BT5" s="144">
        <v>0</v>
      </c>
      <c r="BU5" s="155">
        <f t="shared" si="6"/>
        <v>0</v>
      </c>
      <c r="BV5" s="144">
        <v>0</v>
      </c>
      <c r="BW5" s="144">
        <v>129320.39000000001</v>
      </c>
      <c r="BX5" s="157">
        <f t="shared" si="7"/>
        <v>129320.39000000001</v>
      </c>
      <c r="BY5" s="145"/>
    </row>
    <row r="6" spans="1:77" x14ac:dyDescent="0.25">
      <c r="A6" s="87">
        <v>2066</v>
      </c>
      <c r="B6" s="88" t="s">
        <v>107</v>
      </c>
      <c r="C6" s="136">
        <v>0</v>
      </c>
      <c r="D6" s="181">
        <v>407</v>
      </c>
      <c r="E6" s="136">
        <v>0</v>
      </c>
      <c r="F6" s="136">
        <v>2.25</v>
      </c>
      <c r="G6" s="132" t="str">
        <f t="shared" si="0"/>
        <v>No</v>
      </c>
      <c r="H6" s="132" t="s">
        <v>220</v>
      </c>
      <c r="I6" s="132" t="str">
        <f t="shared" si="1"/>
        <v>400-499</v>
      </c>
      <c r="J6" s="132">
        <f>IF(G6=Benchmarking!$I$4,1,0)</f>
        <v>1</v>
      </c>
      <c r="K6" s="132">
        <f>IF(Benchmarking!$I$6="All",1,IF(Benchmarking!$I$6=H6,1,0))</f>
        <v>1</v>
      </c>
      <c r="L6" s="132">
        <f>IF(Benchmarking!$I$8="All",1,IF(Benchmarking!$I$8=I6,1,0))</f>
        <v>0</v>
      </c>
      <c r="M6" s="132">
        <f t="shared" si="2"/>
        <v>0</v>
      </c>
      <c r="N6" s="133">
        <v>882065.85</v>
      </c>
      <c r="O6" s="133">
        <v>0</v>
      </c>
      <c r="P6" s="133">
        <v>375801.7</v>
      </c>
      <c r="Q6" s="133">
        <v>56132.36</v>
      </c>
      <c r="R6" s="133">
        <v>54876.44</v>
      </c>
      <c r="S6" s="133">
        <v>0</v>
      </c>
      <c r="T6" s="133">
        <v>82610.52</v>
      </c>
      <c r="U6" s="133">
        <v>6601.25</v>
      </c>
      <c r="V6" s="133">
        <v>13553.5</v>
      </c>
      <c r="W6" s="133">
        <v>797.82</v>
      </c>
      <c r="X6" s="133">
        <v>9234</v>
      </c>
      <c r="Y6" s="133">
        <v>28886.22</v>
      </c>
      <c r="Z6" s="133">
        <v>7594.67</v>
      </c>
      <c r="AA6" s="133">
        <v>2936.19</v>
      </c>
      <c r="AB6" s="133">
        <v>6654.96</v>
      </c>
      <c r="AC6" s="133">
        <v>26640.32</v>
      </c>
      <c r="AD6" s="133">
        <v>38144</v>
      </c>
      <c r="AE6" s="133">
        <v>14664.94</v>
      </c>
      <c r="AF6" s="133">
        <v>88277.51</v>
      </c>
      <c r="AG6" s="133">
        <v>5863.46</v>
      </c>
      <c r="AH6" s="133">
        <v>0</v>
      </c>
      <c r="AI6" s="133">
        <v>16807.34</v>
      </c>
      <c r="AJ6" s="133">
        <v>14660.43</v>
      </c>
      <c r="AK6" s="133">
        <v>3670.59</v>
      </c>
      <c r="AL6" s="133">
        <v>59460.78</v>
      </c>
      <c r="AM6" s="133">
        <v>31175.119999999999</v>
      </c>
      <c r="AN6" s="133">
        <v>32385.8</v>
      </c>
      <c r="AO6" s="133">
        <v>30383.39</v>
      </c>
      <c r="AP6" s="133">
        <v>0</v>
      </c>
      <c r="AQ6" s="133">
        <v>0</v>
      </c>
      <c r="AR6" s="133">
        <v>71688.84</v>
      </c>
      <c r="AS6" s="133">
        <v>0</v>
      </c>
      <c r="AT6" s="133">
        <v>0</v>
      </c>
      <c r="AU6" s="134">
        <f t="shared" si="3"/>
        <v>-1491554.2</v>
      </c>
      <c r="AV6" s="135">
        <v>-255504.8</v>
      </c>
      <c r="AW6" s="158">
        <f t="shared" si="4"/>
        <v>0</v>
      </c>
      <c r="AX6" s="158">
        <f t="shared" si="5"/>
        <v>-17569.400000000001</v>
      </c>
      <c r="AY6" s="133">
        <v>0</v>
      </c>
      <c r="AZ6" s="133">
        <v>-78630</v>
      </c>
      <c r="BA6" s="133">
        <v>-12080</v>
      </c>
      <c r="BB6" s="133">
        <v>-14973.5</v>
      </c>
      <c r="BC6" s="133">
        <v>-248</v>
      </c>
      <c r="BD6" s="133">
        <v>-100369.15000000001</v>
      </c>
      <c r="BE6" s="133">
        <v>0</v>
      </c>
      <c r="BF6" s="133">
        <v>0</v>
      </c>
      <c r="BG6" s="133">
        <v>-21165.49</v>
      </c>
      <c r="BH6" s="133">
        <v>-9739.84</v>
      </c>
      <c r="BI6" s="133">
        <v>-5029.9400000000005</v>
      </c>
      <c r="BJ6" s="133">
        <v>0</v>
      </c>
      <c r="BK6" s="133">
        <v>0</v>
      </c>
      <c r="BL6" s="133">
        <v>0</v>
      </c>
      <c r="BM6" s="133">
        <v>-65937</v>
      </c>
      <c r="BN6" s="133">
        <v>0</v>
      </c>
      <c r="BO6" s="133">
        <v>0</v>
      </c>
      <c r="BP6" s="133">
        <v>-21847.5</v>
      </c>
      <c r="BQ6" s="133">
        <v>-1764628.4</v>
      </c>
      <c r="BR6" s="144">
        <v>0</v>
      </c>
      <c r="BS6" s="144">
        <v>0</v>
      </c>
      <c r="BT6" s="144">
        <v>0</v>
      </c>
      <c r="BU6" s="155">
        <f t="shared" si="6"/>
        <v>0</v>
      </c>
      <c r="BV6" s="144">
        <v>0</v>
      </c>
      <c r="BW6" s="144">
        <v>17569.400000000001</v>
      </c>
      <c r="BX6" s="157">
        <f t="shared" si="7"/>
        <v>17569.400000000001</v>
      </c>
      <c r="BY6" s="145"/>
    </row>
    <row r="7" spans="1:77" x14ac:dyDescent="0.25">
      <c r="A7" s="87">
        <v>2079</v>
      </c>
      <c r="B7" s="88" t="s">
        <v>417</v>
      </c>
      <c r="C7" s="136">
        <v>0</v>
      </c>
      <c r="D7" s="181">
        <v>639</v>
      </c>
      <c r="E7" s="136">
        <v>0</v>
      </c>
      <c r="F7" s="136">
        <v>8.8333333333333339</v>
      </c>
      <c r="G7" s="132" t="str">
        <f t="shared" si="0"/>
        <v>No</v>
      </c>
      <c r="H7" s="132" t="s">
        <v>220</v>
      </c>
      <c r="I7" s="132" t="str">
        <f t="shared" si="1"/>
        <v>500+</v>
      </c>
      <c r="J7" s="132">
        <f>IF(G7=Benchmarking!$I$4,1,0)</f>
        <v>1</v>
      </c>
      <c r="K7" s="132">
        <f>IF(Benchmarking!$I$6="All",1,IF(Benchmarking!$I$6=H7,1,0))</f>
        <v>1</v>
      </c>
      <c r="L7" s="132">
        <f>IF(Benchmarking!$I$8="All",1,IF(Benchmarking!$I$8=I7,1,0))</f>
        <v>0</v>
      </c>
      <c r="M7" s="132">
        <f t="shared" si="2"/>
        <v>0</v>
      </c>
      <c r="N7" s="133">
        <v>1560414.9</v>
      </c>
      <c r="O7" s="133">
        <v>30766.600000000002</v>
      </c>
      <c r="P7" s="133">
        <v>592605.05000000005</v>
      </c>
      <c r="Q7" s="133">
        <v>100537.66</v>
      </c>
      <c r="R7" s="133">
        <v>138615.71</v>
      </c>
      <c r="S7" s="133">
        <v>0</v>
      </c>
      <c r="T7" s="133">
        <v>3399.92</v>
      </c>
      <c r="U7" s="133">
        <v>12559.210000000001</v>
      </c>
      <c r="V7" s="133">
        <v>15067.1</v>
      </c>
      <c r="W7" s="133">
        <v>4386.3</v>
      </c>
      <c r="X7" s="133">
        <v>14256.12</v>
      </c>
      <c r="Y7" s="133">
        <v>25446.600000000002</v>
      </c>
      <c r="Z7" s="133">
        <v>25026.37</v>
      </c>
      <c r="AA7" s="133">
        <v>5018.22</v>
      </c>
      <c r="AB7" s="133">
        <v>11803.550000000001</v>
      </c>
      <c r="AC7" s="133">
        <v>43751.47</v>
      </c>
      <c r="AD7" s="133">
        <v>57856</v>
      </c>
      <c r="AE7" s="133">
        <v>25558.510000000002</v>
      </c>
      <c r="AF7" s="133">
        <v>129817.07</v>
      </c>
      <c r="AG7" s="133">
        <v>20942.310000000001</v>
      </c>
      <c r="AH7" s="133">
        <v>0</v>
      </c>
      <c r="AI7" s="133">
        <v>33650.82</v>
      </c>
      <c r="AJ7" s="133">
        <v>21154.77</v>
      </c>
      <c r="AK7" s="133">
        <v>5699.8</v>
      </c>
      <c r="AL7" s="133">
        <v>100420.6</v>
      </c>
      <c r="AM7" s="133">
        <v>179</v>
      </c>
      <c r="AN7" s="133">
        <v>10377.120000000001</v>
      </c>
      <c r="AO7" s="133">
        <v>38940.410000000003</v>
      </c>
      <c r="AP7" s="133">
        <v>0</v>
      </c>
      <c r="AQ7" s="133">
        <v>0</v>
      </c>
      <c r="AR7" s="133">
        <v>119696.03</v>
      </c>
      <c r="AS7" s="133">
        <v>0</v>
      </c>
      <c r="AT7" s="133">
        <v>0</v>
      </c>
      <c r="AU7" s="134">
        <f t="shared" si="3"/>
        <v>-2220003</v>
      </c>
      <c r="AV7" s="135">
        <v>-537032.97</v>
      </c>
      <c r="AW7" s="158">
        <f t="shared" si="4"/>
        <v>0</v>
      </c>
      <c r="AX7" s="158">
        <f t="shared" si="5"/>
        <v>-83144.800000000003</v>
      </c>
      <c r="AY7" s="133">
        <v>0</v>
      </c>
      <c r="AZ7" s="133">
        <v>-134810</v>
      </c>
      <c r="BA7" s="133">
        <v>-1200</v>
      </c>
      <c r="BB7" s="133">
        <v>-20302.560000000001</v>
      </c>
      <c r="BC7" s="133">
        <v>-23378.46</v>
      </c>
      <c r="BD7" s="133">
        <v>-2388.0100000000002</v>
      </c>
      <c r="BE7" s="133">
        <v>0</v>
      </c>
      <c r="BF7" s="133">
        <v>0</v>
      </c>
      <c r="BG7" s="133">
        <v>-15365.01</v>
      </c>
      <c r="BH7" s="133">
        <v>-73919.430000000008</v>
      </c>
      <c r="BI7" s="133">
        <v>-1700</v>
      </c>
      <c r="BJ7" s="133">
        <v>0</v>
      </c>
      <c r="BK7" s="133">
        <v>0</v>
      </c>
      <c r="BL7" s="133">
        <v>0</v>
      </c>
      <c r="BM7" s="133">
        <v>-101530</v>
      </c>
      <c r="BN7" s="133">
        <v>0</v>
      </c>
      <c r="BO7" s="133">
        <v>0</v>
      </c>
      <c r="BP7" s="133">
        <v>-35779.79</v>
      </c>
      <c r="BQ7" s="133">
        <v>-2840180.77</v>
      </c>
      <c r="BR7" s="144">
        <v>0</v>
      </c>
      <c r="BS7" s="144">
        <v>0</v>
      </c>
      <c r="BT7" s="144">
        <v>0</v>
      </c>
      <c r="BU7" s="155">
        <f t="shared" si="6"/>
        <v>0</v>
      </c>
      <c r="BV7" s="144">
        <v>0</v>
      </c>
      <c r="BW7" s="144">
        <v>83144.800000000003</v>
      </c>
      <c r="BX7" s="157">
        <f t="shared" si="7"/>
        <v>83144.800000000003</v>
      </c>
      <c r="BY7" s="145"/>
    </row>
    <row r="8" spans="1:77" x14ac:dyDescent="0.25">
      <c r="A8" s="87">
        <v>2088</v>
      </c>
      <c r="B8" s="88" t="s">
        <v>110</v>
      </c>
      <c r="C8" s="136">
        <v>0</v>
      </c>
      <c r="D8" s="181">
        <v>203</v>
      </c>
      <c r="E8" s="136">
        <v>0</v>
      </c>
      <c r="F8" s="136">
        <v>2.75</v>
      </c>
      <c r="G8" s="132" t="str">
        <f t="shared" si="0"/>
        <v>No</v>
      </c>
      <c r="H8" s="132" t="s">
        <v>220</v>
      </c>
      <c r="I8" s="132" t="str">
        <f t="shared" si="1"/>
        <v>200-299</v>
      </c>
      <c r="J8" s="132">
        <f>IF(G8=Benchmarking!$I$4,1,0)</f>
        <v>1</v>
      </c>
      <c r="K8" s="132">
        <f>IF(Benchmarking!$I$6="All",1,IF(Benchmarking!$I$6=H8,1,0))</f>
        <v>1</v>
      </c>
      <c r="L8" s="132">
        <f>IF(Benchmarking!$I$8="All",1,IF(Benchmarking!$I$8=I8,1,0))</f>
        <v>0</v>
      </c>
      <c r="M8" s="132">
        <f t="shared" si="2"/>
        <v>0</v>
      </c>
      <c r="N8" s="133">
        <v>555313.76</v>
      </c>
      <c r="O8" s="133">
        <v>17708.29</v>
      </c>
      <c r="P8" s="133">
        <v>152191.71</v>
      </c>
      <c r="Q8" s="133">
        <v>33380.199999999997</v>
      </c>
      <c r="R8" s="133">
        <v>70766.75</v>
      </c>
      <c r="S8" s="133">
        <v>0</v>
      </c>
      <c r="T8" s="133">
        <v>37290.520000000004</v>
      </c>
      <c r="U8" s="133">
        <v>3324.86</v>
      </c>
      <c r="V8" s="133">
        <v>1993</v>
      </c>
      <c r="W8" s="133">
        <v>397.92</v>
      </c>
      <c r="X8" s="133">
        <v>7720.76</v>
      </c>
      <c r="Y8" s="133">
        <v>7037.16</v>
      </c>
      <c r="Z8" s="133">
        <v>2998.91</v>
      </c>
      <c r="AA8" s="133">
        <v>3540.62</v>
      </c>
      <c r="AB8" s="133">
        <v>5731.79</v>
      </c>
      <c r="AC8" s="133">
        <v>14718.61</v>
      </c>
      <c r="AD8" s="133">
        <v>24116.670000000002</v>
      </c>
      <c r="AE8" s="133">
        <v>4531.82</v>
      </c>
      <c r="AF8" s="133">
        <v>61206.31</v>
      </c>
      <c r="AG8" s="133">
        <v>3010.2400000000002</v>
      </c>
      <c r="AH8" s="133">
        <v>0</v>
      </c>
      <c r="AI8" s="133">
        <v>9831.4600000000009</v>
      </c>
      <c r="AJ8" s="133">
        <v>6848.25</v>
      </c>
      <c r="AK8" s="133">
        <v>2381.44</v>
      </c>
      <c r="AL8" s="133">
        <v>30617.279999999999</v>
      </c>
      <c r="AM8" s="133">
        <v>17350.920000000002</v>
      </c>
      <c r="AN8" s="133">
        <v>24794.639999999999</v>
      </c>
      <c r="AO8" s="133">
        <v>35039.1</v>
      </c>
      <c r="AP8" s="133">
        <v>0</v>
      </c>
      <c r="AQ8" s="133">
        <v>0</v>
      </c>
      <c r="AR8" s="133">
        <v>0</v>
      </c>
      <c r="AS8" s="133">
        <v>0</v>
      </c>
      <c r="AT8" s="133">
        <v>0</v>
      </c>
      <c r="AU8" s="134">
        <f t="shared" si="3"/>
        <v>-819611.48</v>
      </c>
      <c r="AV8" s="135">
        <v>-89336.639999999999</v>
      </c>
      <c r="AW8" s="158">
        <f t="shared" si="4"/>
        <v>0</v>
      </c>
      <c r="AX8" s="158">
        <f t="shared" si="5"/>
        <v>-16125.029999999999</v>
      </c>
      <c r="AY8" s="133">
        <v>0</v>
      </c>
      <c r="AZ8" s="133">
        <v>-58090</v>
      </c>
      <c r="BA8" s="133">
        <v>-877.03</v>
      </c>
      <c r="BB8" s="133">
        <v>-3660.56</v>
      </c>
      <c r="BC8" s="133">
        <v>-1120</v>
      </c>
      <c r="BD8" s="133">
        <v>-30820.81</v>
      </c>
      <c r="BE8" s="133">
        <v>0</v>
      </c>
      <c r="BF8" s="133">
        <v>0</v>
      </c>
      <c r="BG8" s="133">
        <v>-1856.02</v>
      </c>
      <c r="BH8" s="133">
        <v>-19710.420000000002</v>
      </c>
      <c r="BI8" s="133">
        <v>-4661.7700000000004</v>
      </c>
      <c r="BJ8" s="133">
        <v>0</v>
      </c>
      <c r="BK8" s="133">
        <v>0</v>
      </c>
      <c r="BL8" s="133">
        <v>0</v>
      </c>
      <c r="BM8" s="133">
        <v>-41713</v>
      </c>
      <c r="BN8" s="133">
        <v>0</v>
      </c>
      <c r="BO8" s="133">
        <v>0</v>
      </c>
      <c r="BP8" s="133">
        <v>-12645</v>
      </c>
      <c r="BQ8" s="133">
        <v>-925073.15</v>
      </c>
      <c r="BR8" s="144">
        <v>0</v>
      </c>
      <c r="BS8" s="144">
        <v>0</v>
      </c>
      <c r="BT8" s="144">
        <v>0</v>
      </c>
      <c r="BU8" s="155">
        <f t="shared" si="6"/>
        <v>0</v>
      </c>
      <c r="BV8" s="144">
        <v>0</v>
      </c>
      <c r="BW8" s="144">
        <v>16125.029999999999</v>
      </c>
      <c r="BX8" s="157">
        <f t="shared" si="7"/>
        <v>16125.029999999999</v>
      </c>
      <c r="BY8" s="145"/>
    </row>
    <row r="9" spans="1:77" x14ac:dyDescent="0.25">
      <c r="A9" s="87">
        <v>2089</v>
      </c>
      <c r="B9" s="88" t="s">
        <v>275</v>
      </c>
      <c r="C9" s="136">
        <v>0</v>
      </c>
      <c r="D9" s="181">
        <v>299</v>
      </c>
      <c r="E9" s="136">
        <v>0</v>
      </c>
      <c r="F9" s="136">
        <v>3.5833333333333335</v>
      </c>
      <c r="G9" s="132" t="str">
        <f t="shared" si="0"/>
        <v>No</v>
      </c>
      <c r="H9" s="132" t="s">
        <v>220</v>
      </c>
      <c r="I9" s="132" t="str">
        <f t="shared" si="1"/>
        <v>200-299</v>
      </c>
      <c r="J9" s="132">
        <f>IF(G9=Benchmarking!$I$4,1,0)</f>
        <v>1</v>
      </c>
      <c r="K9" s="132">
        <f>IF(Benchmarking!$I$6="All",1,IF(Benchmarking!$I$6=H9,1,0))</f>
        <v>1</v>
      </c>
      <c r="L9" s="132">
        <f>IF(Benchmarking!$I$8="All",1,IF(Benchmarking!$I$8=I9,1,0))</f>
        <v>0</v>
      </c>
      <c r="M9" s="132">
        <f t="shared" si="2"/>
        <v>0</v>
      </c>
      <c r="N9" s="133">
        <v>722091.35</v>
      </c>
      <c r="O9" s="133">
        <v>26411.49</v>
      </c>
      <c r="P9" s="133">
        <v>238769.45</v>
      </c>
      <c r="Q9" s="133">
        <v>0</v>
      </c>
      <c r="R9" s="133">
        <v>58009.81</v>
      </c>
      <c r="S9" s="133">
        <v>0</v>
      </c>
      <c r="T9" s="133">
        <v>60591.66</v>
      </c>
      <c r="U9" s="133">
        <v>2048</v>
      </c>
      <c r="V9" s="133">
        <v>5410</v>
      </c>
      <c r="W9" s="133">
        <v>7189.79</v>
      </c>
      <c r="X9" s="133">
        <v>6691.68</v>
      </c>
      <c r="Y9" s="133">
        <v>18648.420000000002</v>
      </c>
      <c r="Z9" s="133">
        <v>7500</v>
      </c>
      <c r="AA9" s="133">
        <v>23170.959999999999</v>
      </c>
      <c r="AB9" s="133">
        <v>4107.3999999999996</v>
      </c>
      <c r="AC9" s="133">
        <v>15114.53</v>
      </c>
      <c r="AD9" s="133">
        <v>6656</v>
      </c>
      <c r="AE9" s="133">
        <v>19926.8</v>
      </c>
      <c r="AF9" s="133">
        <v>44456.36</v>
      </c>
      <c r="AG9" s="133">
        <v>30981.440000000002</v>
      </c>
      <c r="AH9" s="133">
        <v>0</v>
      </c>
      <c r="AI9" s="133">
        <v>14098.130000000001</v>
      </c>
      <c r="AJ9" s="133">
        <v>10136.76</v>
      </c>
      <c r="AK9" s="133">
        <v>13438.460000000001</v>
      </c>
      <c r="AL9" s="133">
        <v>46278.14</v>
      </c>
      <c r="AM9" s="133">
        <v>45972.4</v>
      </c>
      <c r="AN9" s="133">
        <v>0</v>
      </c>
      <c r="AO9" s="133">
        <v>30054.33</v>
      </c>
      <c r="AP9" s="133">
        <v>0</v>
      </c>
      <c r="AQ9" s="133">
        <v>0</v>
      </c>
      <c r="AR9" s="133">
        <v>0</v>
      </c>
      <c r="AS9" s="133">
        <v>0</v>
      </c>
      <c r="AT9" s="133">
        <v>0</v>
      </c>
      <c r="AU9" s="134">
        <f t="shared" si="3"/>
        <v>-1094003.1100000001</v>
      </c>
      <c r="AV9" s="135">
        <v>-163343.63</v>
      </c>
      <c r="AW9" s="158">
        <f t="shared" si="4"/>
        <v>0</v>
      </c>
      <c r="AX9" s="158">
        <f t="shared" si="5"/>
        <v>-20301.550000000003</v>
      </c>
      <c r="AY9" s="133">
        <v>0</v>
      </c>
      <c r="AZ9" s="133">
        <v>-43005</v>
      </c>
      <c r="BA9" s="133">
        <v>0</v>
      </c>
      <c r="BB9" s="133">
        <v>-3419.79</v>
      </c>
      <c r="BC9" s="133">
        <v>-14352.5</v>
      </c>
      <c r="BD9" s="133">
        <v>-344.81</v>
      </c>
      <c r="BE9" s="133">
        <v>0</v>
      </c>
      <c r="BF9" s="133">
        <v>0</v>
      </c>
      <c r="BG9" s="133">
        <v>-6987.53</v>
      </c>
      <c r="BH9" s="133">
        <v>-28493.47</v>
      </c>
      <c r="BI9" s="133">
        <v>-26509.96</v>
      </c>
      <c r="BJ9" s="133">
        <v>0</v>
      </c>
      <c r="BK9" s="133">
        <v>0</v>
      </c>
      <c r="BL9" s="133">
        <v>0</v>
      </c>
      <c r="BM9" s="133">
        <v>-65402</v>
      </c>
      <c r="BN9" s="133">
        <v>0</v>
      </c>
      <c r="BO9" s="133">
        <v>0</v>
      </c>
      <c r="BP9" s="133">
        <v>-14302.92</v>
      </c>
      <c r="BQ9" s="133">
        <v>-1277648.29</v>
      </c>
      <c r="BR9" s="144">
        <v>0</v>
      </c>
      <c r="BS9" s="144">
        <v>0</v>
      </c>
      <c r="BT9" s="144">
        <v>0</v>
      </c>
      <c r="BU9" s="155">
        <f t="shared" si="6"/>
        <v>0</v>
      </c>
      <c r="BV9" s="144">
        <v>0</v>
      </c>
      <c r="BW9" s="144">
        <v>20301.550000000003</v>
      </c>
      <c r="BX9" s="157">
        <f t="shared" si="7"/>
        <v>20301.550000000003</v>
      </c>
      <c r="BY9" s="145"/>
    </row>
    <row r="10" spans="1:77" x14ac:dyDescent="0.25">
      <c r="A10" s="87">
        <v>2094</v>
      </c>
      <c r="B10" s="88" t="s">
        <v>111</v>
      </c>
      <c r="C10" s="136">
        <v>0</v>
      </c>
      <c r="D10" s="181">
        <v>219</v>
      </c>
      <c r="E10" s="136">
        <v>0</v>
      </c>
      <c r="F10" s="136">
        <v>5.916666666666667</v>
      </c>
      <c r="G10" s="132" t="str">
        <f t="shared" si="0"/>
        <v>No</v>
      </c>
      <c r="H10" s="132" t="s">
        <v>220</v>
      </c>
      <c r="I10" s="132" t="str">
        <f t="shared" si="1"/>
        <v>200-299</v>
      </c>
      <c r="J10" s="132">
        <f>IF(G10=Benchmarking!$I$4,1,0)</f>
        <v>1</v>
      </c>
      <c r="K10" s="132">
        <f>IF(Benchmarking!$I$6="All",1,IF(Benchmarking!$I$6=H10,1,0))</f>
        <v>1</v>
      </c>
      <c r="L10" s="132">
        <f>IF(Benchmarking!$I$8="All",1,IF(Benchmarking!$I$8=I10,1,0))</f>
        <v>0</v>
      </c>
      <c r="M10" s="132">
        <f t="shared" si="2"/>
        <v>0</v>
      </c>
      <c r="N10" s="133">
        <v>525999.29</v>
      </c>
      <c r="O10" s="133">
        <v>0</v>
      </c>
      <c r="P10" s="133">
        <v>269580.41000000003</v>
      </c>
      <c r="Q10" s="133">
        <v>16981.36</v>
      </c>
      <c r="R10" s="133">
        <v>39733.07</v>
      </c>
      <c r="S10" s="133">
        <v>0</v>
      </c>
      <c r="T10" s="133">
        <v>19918.07</v>
      </c>
      <c r="U10" s="133">
        <v>4049.05</v>
      </c>
      <c r="V10" s="133">
        <v>5710.37</v>
      </c>
      <c r="W10" s="133">
        <v>1724.0900000000001</v>
      </c>
      <c r="X10" s="133">
        <v>4901.28</v>
      </c>
      <c r="Y10" s="133">
        <v>8513.7800000000007</v>
      </c>
      <c r="Z10" s="133">
        <v>5131.96</v>
      </c>
      <c r="AA10" s="133">
        <v>4181.29</v>
      </c>
      <c r="AB10" s="133">
        <v>293.83</v>
      </c>
      <c r="AC10" s="133">
        <v>12232.92</v>
      </c>
      <c r="AD10" s="133">
        <v>17215.5</v>
      </c>
      <c r="AE10" s="133">
        <v>6895.72</v>
      </c>
      <c r="AF10" s="133">
        <v>48449.33</v>
      </c>
      <c r="AG10" s="133">
        <v>8315.81</v>
      </c>
      <c r="AH10" s="133">
        <v>0</v>
      </c>
      <c r="AI10" s="133">
        <v>8998.94</v>
      </c>
      <c r="AJ10" s="133">
        <v>7272.99</v>
      </c>
      <c r="AK10" s="133">
        <v>2290</v>
      </c>
      <c r="AL10" s="133">
        <v>39767.33</v>
      </c>
      <c r="AM10" s="133">
        <v>290</v>
      </c>
      <c r="AN10" s="133">
        <v>32652.43</v>
      </c>
      <c r="AO10" s="133">
        <v>20429.14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4">
        <f t="shared" si="3"/>
        <v>-833873.54000000015</v>
      </c>
      <c r="AV10" s="135">
        <v>-120023.95</v>
      </c>
      <c r="AW10" s="158">
        <f t="shared" si="4"/>
        <v>0</v>
      </c>
      <c r="AX10" s="158">
        <f t="shared" si="5"/>
        <v>-21541.709999999995</v>
      </c>
      <c r="AY10" s="133">
        <v>0</v>
      </c>
      <c r="AZ10" s="133">
        <v>-23830</v>
      </c>
      <c r="BA10" s="133">
        <v>0</v>
      </c>
      <c r="BB10" s="133">
        <v>-2825</v>
      </c>
      <c r="BC10" s="133">
        <v>0</v>
      </c>
      <c r="BD10" s="133">
        <v>-3134.84</v>
      </c>
      <c r="BE10" s="133">
        <v>0</v>
      </c>
      <c r="BF10" s="133">
        <v>0</v>
      </c>
      <c r="BG10" s="133">
        <v>-16931.21</v>
      </c>
      <c r="BH10" s="133">
        <v>-18865.75</v>
      </c>
      <c r="BI10" s="133">
        <v>-1751</v>
      </c>
      <c r="BJ10" s="133">
        <v>0</v>
      </c>
      <c r="BK10" s="133">
        <v>0</v>
      </c>
      <c r="BL10" s="133">
        <v>0</v>
      </c>
      <c r="BM10" s="133">
        <v>-50688</v>
      </c>
      <c r="BN10" s="133">
        <v>0</v>
      </c>
      <c r="BO10" s="133">
        <v>0</v>
      </c>
      <c r="BP10" s="133">
        <v>-9429.17</v>
      </c>
      <c r="BQ10" s="133">
        <v>-975439.20000000007</v>
      </c>
      <c r="BR10" s="144">
        <v>0</v>
      </c>
      <c r="BS10" s="144">
        <v>0</v>
      </c>
      <c r="BT10" s="144">
        <v>0</v>
      </c>
      <c r="BU10" s="155">
        <f t="shared" si="6"/>
        <v>0</v>
      </c>
      <c r="BV10" s="144">
        <v>0</v>
      </c>
      <c r="BW10" s="144">
        <v>21541.709999999995</v>
      </c>
      <c r="BX10" s="157">
        <f t="shared" si="7"/>
        <v>21541.709999999995</v>
      </c>
      <c r="BY10" s="145"/>
    </row>
    <row r="11" spans="1:77" x14ac:dyDescent="0.25">
      <c r="A11" s="87">
        <v>2095</v>
      </c>
      <c r="B11" s="88" t="s">
        <v>266</v>
      </c>
      <c r="C11" s="136">
        <v>51</v>
      </c>
      <c r="D11" s="181">
        <v>375</v>
      </c>
      <c r="E11" s="136">
        <v>0</v>
      </c>
      <c r="F11" s="136">
        <v>17.916666666666668</v>
      </c>
      <c r="G11" s="132" t="str">
        <f t="shared" si="0"/>
        <v>Yes</v>
      </c>
      <c r="H11" s="132" t="s">
        <v>220</v>
      </c>
      <c r="I11" s="132" t="str">
        <f t="shared" si="1"/>
        <v>300-399</v>
      </c>
      <c r="J11" s="132">
        <f>IF(G11=Benchmarking!$I$4,1,0)</f>
        <v>0</v>
      </c>
      <c r="K11" s="132">
        <f>IF(Benchmarking!$I$6="All",1,IF(Benchmarking!$I$6=H11,1,0))</f>
        <v>1</v>
      </c>
      <c r="L11" s="132">
        <f>IF(Benchmarking!$I$8="All",1,IF(Benchmarking!$I$8=I11,1,0))</f>
        <v>0</v>
      </c>
      <c r="M11" s="132">
        <f t="shared" si="2"/>
        <v>0</v>
      </c>
      <c r="N11" s="133">
        <v>1098114.08</v>
      </c>
      <c r="O11" s="133">
        <v>0</v>
      </c>
      <c r="P11" s="133">
        <v>632959.38</v>
      </c>
      <c r="Q11" s="133">
        <v>40545.410000000003</v>
      </c>
      <c r="R11" s="133">
        <v>103280.23</v>
      </c>
      <c r="S11" s="133">
        <v>0</v>
      </c>
      <c r="T11" s="133">
        <v>20803.91</v>
      </c>
      <c r="U11" s="133">
        <v>1649.76</v>
      </c>
      <c r="V11" s="133">
        <v>10569.050000000001</v>
      </c>
      <c r="W11" s="133">
        <v>13038.16</v>
      </c>
      <c r="X11" s="133">
        <v>8632.44</v>
      </c>
      <c r="Y11" s="133">
        <v>24041.7</v>
      </c>
      <c r="Z11" s="133">
        <v>1356.53</v>
      </c>
      <c r="AA11" s="133">
        <v>37534.239999999998</v>
      </c>
      <c r="AB11" s="133">
        <v>13531.4</v>
      </c>
      <c r="AC11" s="133">
        <v>25379.08</v>
      </c>
      <c r="AD11" s="133">
        <v>34048</v>
      </c>
      <c r="AE11" s="133">
        <v>11007.66</v>
      </c>
      <c r="AF11" s="133">
        <v>49790.06</v>
      </c>
      <c r="AG11" s="133">
        <v>13842.49</v>
      </c>
      <c r="AH11" s="133">
        <v>0</v>
      </c>
      <c r="AI11" s="133">
        <v>21067.040000000001</v>
      </c>
      <c r="AJ11" s="133">
        <v>13244.58</v>
      </c>
      <c r="AK11" s="133">
        <v>4476.6099999999997</v>
      </c>
      <c r="AL11" s="133">
        <v>51723.75</v>
      </c>
      <c r="AM11" s="133">
        <v>17358.580000000002</v>
      </c>
      <c r="AN11" s="133">
        <v>20773.010000000002</v>
      </c>
      <c r="AO11" s="133">
        <v>28807.510000000002</v>
      </c>
      <c r="AP11" s="133">
        <v>0</v>
      </c>
      <c r="AQ11" s="133">
        <v>0</v>
      </c>
      <c r="AR11" s="133">
        <v>7751.01</v>
      </c>
      <c r="AS11" s="133">
        <v>0</v>
      </c>
      <c r="AT11" s="133">
        <v>0</v>
      </c>
      <c r="AU11" s="134">
        <f t="shared" si="3"/>
        <v>-1686080.3499999999</v>
      </c>
      <c r="AV11" s="135">
        <v>-268893.28000000003</v>
      </c>
      <c r="AW11" s="158">
        <f t="shared" si="4"/>
        <v>0</v>
      </c>
      <c r="AX11" s="158">
        <f t="shared" si="5"/>
        <v>-115298.47</v>
      </c>
      <c r="AY11" s="133">
        <v>0</v>
      </c>
      <c r="AZ11" s="133">
        <v>-87390</v>
      </c>
      <c r="BA11" s="133">
        <v>-2110</v>
      </c>
      <c r="BB11" s="133">
        <v>-8999.7199999999993</v>
      </c>
      <c r="BC11" s="133">
        <v>-26622.5</v>
      </c>
      <c r="BD11" s="133">
        <v>-7666.34</v>
      </c>
      <c r="BE11" s="133">
        <v>0</v>
      </c>
      <c r="BF11" s="133">
        <v>-10007.5</v>
      </c>
      <c r="BG11" s="133">
        <v>-8410.91</v>
      </c>
      <c r="BH11" s="133">
        <v>-5379.67</v>
      </c>
      <c r="BI11" s="133">
        <v>-2994.79</v>
      </c>
      <c r="BJ11" s="133">
        <v>0</v>
      </c>
      <c r="BK11" s="133">
        <v>0</v>
      </c>
      <c r="BL11" s="133">
        <v>0</v>
      </c>
      <c r="BM11" s="133">
        <v>-60652</v>
      </c>
      <c r="BN11" s="133">
        <v>0</v>
      </c>
      <c r="BO11" s="133">
        <v>0</v>
      </c>
      <c r="BP11" s="133">
        <v>-21624.170000000002</v>
      </c>
      <c r="BQ11" s="133">
        <v>-2070272.0999999999</v>
      </c>
      <c r="BR11" s="144">
        <v>0</v>
      </c>
      <c r="BS11" s="144">
        <v>0</v>
      </c>
      <c r="BT11" s="144">
        <v>0</v>
      </c>
      <c r="BU11" s="155">
        <f t="shared" si="6"/>
        <v>0</v>
      </c>
      <c r="BV11" s="144">
        <v>0</v>
      </c>
      <c r="BW11" s="144">
        <v>115298.47</v>
      </c>
      <c r="BX11" s="157">
        <f t="shared" si="7"/>
        <v>115298.47</v>
      </c>
      <c r="BY11" s="145"/>
    </row>
    <row r="12" spans="1:77" x14ac:dyDescent="0.25">
      <c r="A12" s="87">
        <v>2109</v>
      </c>
      <c r="B12" s="88" t="s">
        <v>112</v>
      </c>
      <c r="C12" s="136">
        <v>0</v>
      </c>
      <c r="D12" s="181">
        <v>208</v>
      </c>
      <c r="E12" s="136">
        <v>0</v>
      </c>
      <c r="F12" s="136">
        <v>7.416666666666667</v>
      </c>
      <c r="G12" s="132" t="str">
        <f t="shared" si="0"/>
        <v>No</v>
      </c>
      <c r="H12" s="132" t="s">
        <v>220</v>
      </c>
      <c r="I12" s="132" t="str">
        <f t="shared" si="1"/>
        <v>200-299</v>
      </c>
      <c r="J12" s="132">
        <f>IF(G12=Benchmarking!$I$4,1,0)</f>
        <v>1</v>
      </c>
      <c r="K12" s="132">
        <f>IF(Benchmarking!$I$6="All",1,IF(Benchmarking!$I$6=H12,1,0))</f>
        <v>1</v>
      </c>
      <c r="L12" s="132">
        <f>IF(Benchmarking!$I$8="All",1,IF(Benchmarking!$I$8=I12,1,0))</f>
        <v>0</v>
      </c>
      <c r="M12" s="132">
        <f t="shared" si="2"/>
        <v>0</v>
      </c>
      <c r="N12" s="133">
        <v>522746.19</v>
      </c>
      <c r="O12" s="133">
        <v>267.8</v>
      </c>
      <c r="P12" s="133">
        <v>179343.39</v>
      </c>
      <c r="Q12" s="133">
        <v>57651.880000000005</v>
      </c>
      <c r="R12" s="133">
        <v>75808.570000000007</v>
      </c>
      <c r="S12" s="133">
        <v>36315</v>
      </c>
      <c r="T12" s="133">
        <v>39081.74</v>
      </c>
      <c r="U12" s="133">
        <v>4609.63</v>
      </c>
      <c r="V12" s="133">
        <v>11416.42</v>
      </c>
      <c r="W12" s="133">
        <v>6341.68</v>
      </c>
      <c r="X12" s="133">
        <v>4610.28</v>
      </c>
      <c r="Y12" s="133">
        <v>4657</v>
      </c>
      <c r="Z12" s="133">
        <v>2254.8200000000002</v>
      </c>
      <c r="AA12" s="133">
        <v>2399.2200000000003</v>
      </c>
      <c r="AB12" s="133">
        <v>2906.96</v>
      </c>
      <c r="AC12" s="133">
        <v>20422.68</v>
      </c>
      <c r="AD12" s="133">
        <v>22330.25</v>
      </c>
      <c r="AE12" s="133">
        <v>5047.6500000000005</v>
      </c>
      <c r="AF12" s="133">
        <v>73129.91</v>
      </c>
      <c r="AG12" s="133">
        <v>14765.630000000001</v>
      </c>
      <c r="AH12" s="133">
        <v>0</v>
      </c>
      <c r="AI12" s="133">
        <v>9977.69</v>
      </c>
      <c r="AJ12" s="133">
        <v>6841.26</v>
      </c>
      <c r="AK12" s="133">
        <v>1583.96</v>
      </c>
      <c r="AL12" s="133">
        <v>17127.66</v>
      </c>
      <c r="AM12" s="133">
        <v>27249</v>
      </c>
      <c r="AN12" s="133">
        <v>2880</v>
      </c>
      <c r="AO12" s="133">
        <v>13181.44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4">
        <f t="shared" si="3"/>
        <v>-815358.97000000009</v>
      </c>
      <c r="AV12" s="135">
        <v>-102212.6</v>
      </c>
      <c r="AW12" s="158">
        <f t="shared" si="4"/>
        <v>0</v>
      </c>
      <c r="AX12" s="158">
        <f t="shared" si="5"/>
        <v>-53863.58</v>
      </c>
      <c r="AY12" s="133">
        <v>0</v>
      </c>
      <c r="AZ12" s="133">
        <v>-43970</v>
      </c>
      <c r="BA12" s="133">
        <v>-10047.48</v>
      </c>
      <c r="BB12" s="133">
        <v>-819.49</v>
      </c>
      <c r="BC12" s="133">
        <v>-1797.73</v>
      </c>
      <c r="BD12" s="133">
        <v>-26417.850000000002</v>
      </c>
      <c r="BE12" s="133">
        <v>-15697.48</v>
      </c>
      <c r="BF12" s="133">
        <v>-320</v>
      </c>
      <c r="BG12" s="133">
        <v>-7925.4800000000005</v>
      </c>
      <c r="BH12" s="133">
        <v>-14542.87</v>
      </c>
      <c r="BI12" s="133">
        <v>-9475.18</v>
      </c>
      <c r="BJ12" s="133">
        <v>0</v>
      </c>
      <c r="BK12" s="133">
        <v>0</v>
      </c>
      <c r="BL12" s="133">
        <v>0</v>
      </c>
      <c r="BM12" s="133">
        <v>-54524</v>
      </c>
      <c r="BN12" s="133">
        <v>-203.01</v>
      </c>
      <c r="BO12" s="133">
        <v>-570</v>
      </c>
      <c r="BP12" s="133">
        <v>-10712.93</v>
      </c>
      <c r="BQ12" s="133">
        <v>-971435.15</v>
      </c>
      <c r="BR12" s="144">
        <v>0</v>
      </c>
      <c r="BS12" s="144">
        <v>0</v>
      </c>
      <c r="BT12" s="144">
        <v>0</v>
      </c>
      <c r="BU12" s="155">
        <f t="shared" si="6"/>
        <v>0</v>
      </c>
      <c r="BV12" s="144">
        <v>0</v>
      </c>
      <c r="BW12" s="144">
        <v>53863.58</v>
      </c>
      <c r="BX12" s="157">
        <f t="shared" si="7"/>
        <v>53863.58</v>
      </c>
      <c r="BY12" s="145"/>
    </row>
    <row r="13" spans="1:77" x14ac:dyDescent="0.25">
      <c r="A13" s="87">
        <v>2116</v>
      </c>
      <c r="B13" s="88" t="s">
        <v>113</v>
      </c>
      <c r="C13" s="136">
        <v>20</v>
      </c>
      <c r="D13" s="181">
        <v>188</v>
      </c>
      <c r="E13" s="136">
        <v>0</v>
      </c>
      <c r="F13" s="136">
        <v>4.5</v>
      </c>
      <c r="G13" s="132" t="str">
        <f t="shared" si="0"/>
        <v>Yes</v>
      </c>
      <c r="H13" s="132" t="s">
        <v>220</v>
      </c>
      <c r="I13" s="132" t="str">
        <f t="shared" si="1"/>
        <v>100-199</v>
      </c>
      <c r="J13" s="132">
        <f>IF(G13=Benchmarking!$I$4,1,0)</f>
        <v>0</v>
      </c>
      <c r="K13" s="132">
        <f>IF(Benchmarking!$I$6="All",1,IF(Benchmarking!$I$6=H13,1,0))</f>
        <v>1</v>
      </c>
      <c r="L13" s="132">
        <f>IF(Benchmarking!$I$8="All",1,IF(Benchmarking!$I$8=I13,1,0))</f>
        <v>1</v>
      </c>
      <c r="M13" s="132">
        <f t="shared" si="2"/>
        <v>0</v>
      </c>
      <c r="N13" s="133">
        <v>588836.32000000007</v>
      </c>
      <c r="O13" s="133">
        <v>958.86</v>
      </c>
      <c r="P13" s="133">
        <v>345452.35000000003</v>
      </c>
      <c r="Q13" s="133">
        <v>60351.700000000004</v>
      </c>
      <c r="R13" s="133">
        <v>73859.39</v>
      </c>
      <c r="S13" s="133">
        <v>52690.18</v>
      </c>
      <c r="T13" s="133">
        <v>52807.66</v>
      </c>
      <c r="U13" s="133">
        <v>679</v>
      </c>
      <c r="V13" s="133">
        <v>21152.260000000002</v>
      </c>
      <c r="W13" s="133">
        <v>370.5</v>
      </c>
      <c r="X13" s="133">
        <v>4436.16</v>
      </c>
      <c r="Y13" s="133">
        <v>2190.9299999999998</v>
      </c>
      <c r="Z13" s="133">
        <v>5961.91</v>
      </c>
      <c r="AA13" s="133">
        <v>1135.68</v>
      </c>
      <c r="AB13" s="133">
        <v>2489.46</v>
      </c>
      <c r="AC13" s="133">
        <v>12069.32</v>
      </c>
      <c r="AD13" s="133">
        <v>20708.5</v>
      </c>
      <c r="AE13" s="133">
        <v>7677.64</v>
      </c>
      <c r="AF13" s="133">
        <v>54532.65</v>
      </c>
      <c r="AG13" s="133">
        <v>12672.49</v>
      </c>
      <c r="AH13" s="133">
        <v>0</v>
      </c>
      <c r="AI13" s="133">
        <v>13184.48</v>
      </c>
      <c r="AJ13" s="133">
        <v>6763.95</v>
      </c>
      <c r="AK13" s="133">
        <v>2383.0300000000002</v>
      </c>
      <c r="AL13" s="133">
        <v>17524.920000000002</v>
      </c>
      <c r="AM13" s="133">
        <v>0</v>
      </c>
      <c r="AN13" s="133">
        <v>10714.42</v>
      </c>
      <c r="AO13" s="133">
        <v>17649.13</v>
      </c>
      <c r="AP13" s="133">
        <v>0</v>
      </c>
      <c r="AQ13" s="133">
        <v>0</v>
      </c>
      <c r="AR13" s="133">
        <v>2923</v>
      </c>
      <c r="AS13" s="133">
        <v>0</v>
      </c>
      <c r="AT13" s="133">
        <v>0</v>
      </c>
      <c r="AU13" s="134">
        <f t="shared" si="3"/>
        <v>-919299.69000000018</v>
      </c>
      <c r="AV13" s="135">
        <v>-234334.33</v>
      </c>
      <c r="AW13" s="158">
        <f t="shared" si="4"/>
        <v>0</v>
      </c>
      <c r="AX13" s="158">
        <f t="shared" si="5"/>
        <v>-17166.82</v>
      </c>
      <c r="AY13" s="133">
        <v>0</v>
      </c>
      <c r="AZ13" s="133">
        <v>-160365</v>
      </c>
      <c r="BA13" s="133">
        <v>0</v>
      </c>
      <c r="BB13" s="133">
        <v>-1587.5</v>
      </c>
      <c r="BC13" s="133">
        <v>-3618.86</v>
      </c>
      <c r="BD13" s="133">
        <v>-43234.64</v>
      </c>
      <c r="BE13" s="133">
        <v>-10621.630000000001</v>
      </c>
      <c r="BF13" s="133">
        <v>0</v>
      </c>
      <c r="BG13" s="133">
        <v>-4061.73</v>
      </c>
      <c r="BH13" s="133">
        <v>-8036.25</v>
      </c>
      <c r="BI13" s="133">
        <v>0</v>
      </c>
      <c r="BJ13" s="133">
        <v>0</v>
      </c>
      <c r="BK13" s="133">
        <v>0</v>
      </c>
      <c r="BL13" s="133">
        <v>0</v>
      </c>
      <c r="BM13" s="133">
        <v>-31228</v>
      </c>
      <c r="BN13" s="133">
        <v>0</v>
      </c>
      <c r="BO13" s="133">
        <v>0</v>
      </c>
      <c r="BP13" s="133">
        <v>-23601.87</v>
      </c>
      <c r="BQ13" s="133">
        <v>-1170800.8400000001</v>
      </c>
      <c r="BR13" s="144">
        <v>0</v>
      </c>
      <c r="BS13" s="144">
        <v>0</v>
      </c>
      <c r="BT13" s="144">
        <v>0</v>
      </c>
      <c r="BU13" s="155">
        <f t="shared" si="6"/>
        <v>0</v>
      </c>
      <c r="BV13" s="144">
        <v>0</v>
      </c>
      <c r="BW13" s="144">
        <v>17166.82</v>
      </c>
      <c r="BX13" s="157">
        <f t="shared" si="7"/>
        <v>17166.82</v>
      </c>
      <c r="BY13" s="145"/>
    </row>
    <row r="14" spans="1:77" x14ac:dyDescent="0.25">
      <c r="A14" s="87">
        <v>2119</v>
      </c>
      <c r="B14" s="88" t="s">
        <v>114</v>
      </c>
      <c r="C14" s="136">
        <v>0</v>
      </c>
      <c r="D14" s="181">
        <v>334</v>
      </c>
      <c r="E14" s="136">
        <v>0</v>
      </c>
      <c r="F14" s="136">
        <v>8.1666666666666661</v>
      </c>
      <c r="G14" s="132" t="str">
        <f t="shared" si="0"/>
        <v>No</v>
      </c>
      <c r="H14" s="132" t="s">
        <v>109</v>
      </c>
      <c r="I14" s="132" t="str">
        <f t="shared" si="1"/>
        <v>300-399</v>
      </c>
      <c r="J14" s="132">
        <f>IF(G14=Benchmarking!$I$4,1,0)</f>
        <v>1</v>
      </c>
      <c r="K14" s="132">
        <f>IF(Benchmarking!$I$6="All",1,IF(Benchmarking!$I$6=H14,1,0))</f>
        <v>1</v>
      </c>
      <c r="L14" s="132">
        <f>IF(Benchmarking!$I$8="All",1,IF(Benchmarking!$I$8=I14,1,0))</f>
        <v>0</v>
      </c>
      <c r="M14" s="132">
        <f t="shared" si="2"/>
        <v>0</v>
      </c>
      <c r="N14" s="133">
        <v>810260.52</v>
      </c>
      <c r="O14" s="133">
        <v>0</v>
      </c>
      <c r="P14" s="133">
        <v>299066.68</v>
      </c>
      <c r="Q14" s="133">
        <v>59042.630000000005</v>
      </c>
      <c r="R14" s="133">
        <v>95505.91</v>
      </c>
      <c r="S14" s="133">
        <v>0</v>
      </c>
      <c r="T14" s="133">
        <v>44372.450000000004</v>
      </c>
      <c r="U14" s="133">
        <v>2038.67</v>
      </c>
      <c r="V14" s="133">
        <v>11501.37</v>
      </c>
      <c r="W14" s="133">
        <v>644.1</v>
      </c>
      <c r="X14" s="133">
        <v>7891.9800000000005</v>
      </c>
      <c r="Y14" s="133">
        <v>35281.31</v>
      </c>
      <c r="Z14" s="133">
        <v>23651.75</v>
      </c>
      <c r="AA14" s="133">
        <v>1600.71</v>
      </c>
      <c r="AB14" s="133">
        <v>6940.16</v>
      </c>
      <c r="AC14" s="133">
        <v>20094.8</v>
      </c>
      <c r="AD14" s="133">
        <v>21760</v>
      </c>
      <c r="AE14" s="133">
        <v>15254.98</v>
      </c>
      <c r="AF14" s="133">
        <v>73333.210000000006</v>
      </c>
      <c r="AG14" s="133">
        <v>17747.78</v>
      </c>
      <c r="AH14" s="133">
        <v>0</v>
      </c>
      <c r="AI14" s="133">
        <v>18106.689999999999</v>
      </c>
      <c r="AJ14" s="133">
        <v>12478.59</v>
      </c>
      <c r="AK14" s="133">
        <v>1158.1100000000001</v>
      </c>
      <c r="AL14" s="133">
        <v>86507.91</v>
      </c>
      <c r="AM14" s="133">
        <v>55365.06</v>
      </c>
      <c r="AN14" s="133">
        <v>14785.1</v>
      </c>
      <c r="AO14" s="133">
        <v>36640.68</v>
      </c>
      <c r="AP14" s="133">
        <v>0</v>
      </c>
      <c r="AQ14" s="133">
        <v>0</v>
      </c>
      <c r="AR14" s="133">
        <v>0</v>
      </c>
      <c r="AS14" s="133">
        <v>0</v>
      </c>
      <c r="AT14" s="133">
        <v>0</v>
      </c>
      <c r="AU14" s="134">
        <f t="shared" si="3"/>
        <v>-1236623.3500000001</v>
      </c>
      <c r="AV14" s="135">
        <v>-229729.15</v>
      </c>
      <c r="AW14" s="158">
        <f t="shared" si="4"/>
        <v>0</v>
      </c>
      <c r="AX14" s="158">
        <f t="shared" si="5"/>
        <v>-62038.25</v>
      </c>
      <c r="AY14" s="133">
        <v>0</v>
      </c>
      <c r="AZ14" s="133">
        <v>-73830</v>
      </c>
      <c r="BA14" s="133">
        <v>0</v>
      </c>
      <c r="BB14" s="133">
        <v>-1094.94</v>
      </c>
      <c r="BC14" s="133">
        <v>-9700</v>
      </c>
      <c r="BD14" s="133">
        <v>-18304.66</v>
      </c>
      <c r="BE14" s="133">
        <v>0</v>
      </c>
      <c r="BF14" s="133">
        <v>0</v>
      </c>
      <c r="BG14" s="133">
        <v>-1695.23</v>
      </c>
      <c r="BH14" s="133">
        <v>-2244.09</v>
      </c>
      <c r="BI14" s="133">
        <v>-2267</v>
      </c>
      <c r="BJ14" s="133">
        <v>0</v>
      </c>
      <c r="BK14" s="133">
        <v>0</v>
      </c>
      <c r="BL14" s="133">
        <v>0</v>
      </c>
      <c r="BM14" s="133">
        <v>-112419</v>
      </c>
      <c r="BN14" s="133">
        <v>0</v>
      </c>
      <c r="BO14" s="133">
        <v>0</v>
      </c>
      <c r="BP14" s="133">
        <v>-19529.38</v>
      </c>
      <c r="BQ14" s="133">
        <v>-1528390.75</v>
      </c>
      <c r="BR14" s="144">
        <v>0</v>
      </c>
      <c r="BS14" s="144">
        <v>0</v>
      </c>
      <c r="BT14" s="144">
        <v>0</v>
      </c>
      <c r="BU14" s="155">
        <f t="shared" si="6"/>
        <v>0</v>
      </c>
      <c r="BV14" s="144">
        <v>0</v>
      </c>
      <c r="BW14" s="144">
        <v>62038.25</v>
      </c>
      <c r="BX14" s="157">
        <f t="shared" si="7"/>
        <v>62038.25</v>
      </c>
      <c r="BY14" s="145"/>
    </row>
    <row r="15" spans="1:77" x14ac:dyDescent="0.25">
      <c r="A15" s="87">
        <v>2120</v>
      </c>
      <c r="B15" s="88" t="s">
        <v>115</v>
      </c>
      <c r="C15" s="136">
        <v>0</v>
      </c>
      <c r="D15" s="181">
        <v>192</v>
      </c>
      <c r="E15" s="136">
        <v>0</v>
      </c>
      <c r="F15" s="136">
        <v>4</v>
      </c>
      <c r="G15" s="132" t="str">
        <f t="shared" si="0"/>
        <v>No</v>
      </c>
      <c r="H15" s="132" t="s">
        <v>220</v>
      </c>
      <c r="I15" s="132" t="str">
        <f t="shared" si="1"/>
        <v>100-199</v>
      </c>
      <c r="J15" s="132">
        <f>IF(G15=Benchmarking!$I$4,1,0)</f>
        <v>1</v>
      </c>
      <c r="K15" s="132">
        <f>IF(Benchmarking!$I$6="All",1,IF(Benchmarking!$I$6=H15,1,0))</f>
        <v>1</v>
      </c>
      <c r="L15" s="132">
        <f>IF(Benchmarking!$I$8="All",1,IF(Benchmarking!$I$8=I15,1,0))</f>
        <v>1</v>
      </c>
      <c r="M15" s="132">
        <f t="shared" si="2"/>
        <v>1</v>
      </c>
      <c r="N15" s="133">
        <v>537383.98</v>
      </c>
      <c r="O15" s="133">
        <v>0</v>
      </c>
      <c r="P15" s="133">
        <v>153360.47</v>
      </c>
      <c r="Q15" s="133">
        <v>28609.420000000002</v>
      </c>
      <c r="R15" s="133">
        <v>50169.74</v>
      </c>
      <c r="S15" s="133">
        <v>0</v>
      </c>
      <c r="T15" s="133">
        <v>26959.71</v>
      </c>
      <c r="U15" s="133">
        <v>3054.23</v>
      </c>
      <c r="V15" s="133">
        <v>5881</v>
      </c>
      <c r="W15" s="133">
        <v>380.19</v>
      </c>
      <c r="X15" s="133">
        <v>4319.3999999999996</v>
      </c>
      <c r="Y15" s="133">
        <v>12203.14</v>
      </c>
      <c r="Z15" s="133">
        <v>7529.38</v>
      </c>
      <c r="AA15" s="133">
        <v>22304.33</v>
      </c>
      <c r="AB15" s="133">
        <v>1464.89</v>
      </c>
      <c r="AC15" s="133">
        <v>10411.530000000001</v>
      </c>
      <c r="AD15" s="133">
        <v>16092.75</v>
      </c>
      <c r="AE15" s="133">
        <v>4328.63</v>
      </c>
      <c r="AF15" s="133">
        <v>55376.71</v>
      </c>
      <c r="AG15" s="133">
        <v>9358.84</v>
      </c>
      <c r="AH15" s="133">
        <v>0</v>
      </c>
      <c r="AI15" s="133">
        <v>19778.27</v>
      </c>
      <c r="AJ15" s="133">
        <v>6543.13</v>
      </c>
      <c r="AK15" s="133">
        <v>793.99</v>
      </c>
      <c r="AL15" s="133">
        <v>22444.95</v>
      </c>
      <c r="AM15" s="133">
        <v>713.08</v>
      </c>
      <c r="AN15" s="133">
        <v>16634.599999999999</v>
      </c>
      <c r="AO15" s="133">
        <v>18169.2</v>
      </c>
      <c r="AP15" s="133">
        <v>0</v>
      </c>
      <c r="AQ15" s="133">
        <v>0</v>
      </c>
      <c r="AR15" s="133">
        <v>28321.33</v>
      </c>
      <c r="AS15" s="133">
        <v>0</v>
      </c>
      <c r="AT15" s="133">
        <v>0</v>
      </c>
      <c r="AU15" s="134">
        <f t="shared" si="3"/>
        <v>-789391.15</v>
      </c>
      <c r="AV15" s="135">
        <v>-100509.58</v>
      </c>
      <c r="AW15" s="158">
        <f t="shared" si="4"/>
        <v>0</v>
      </c>
      <c r="AX15" s="158">
        <f t="shared" si="5"/>
        <v>-35061.520000000004</v>
      </c>
      <c r="AY15" s="133">
        <v>0</v>
      </c>
      <c r="AZ15" s="133">
        <v>-51110</v>
      </c>
      <c r="BA15" s="133">
        <v>-1200</v>
      </c>
      <c r="BB15" s="133">
        <v>-83.16</v>
      </c>
      <c r="BC15" s="133">
        <v>-900</v>
      </c>
      <c r="BD15" s="133">
        <v>-25688.260000000002</v>
      </c>
      <c r="BE15" s="133">
        <v>0</v>
      </c>
      <c r="BF15" s="133">
        <v>0</v>
      </c>
      <c r="BG15" s="133">
        <v>0</v>
      </c>
      <c r="BH15" s="133">
        <v>-17265.920000000002</v>
      </c>
      <c r="BI15" s="133">
        <v>-5877.79</v>
      </c>
      <c r="BJ15" s="133">
        <v>0</v>
      </c>
      <c r="BK15" s="133">
        <v>0</v>
      </c>
      <c r="BL15" s="133">
        <v>0</v>
      </c>
      <c r="BM15" s="133">
        <v>-37016.36</v>
      </c>
      <c r="BN15" s="133">
        <v>0</v>
      </c>
      <c r="BO15" s="133">
        <v>0</v>
      </c>
      <c r="BP15" s="133">
        <v>-12124.800000000001</v>
      </c>
      <c r="BQ15" s="133">
        <v>-924962.25</v>
      </c>
      <c r="BR15" s="144">
        <v>0</v>
      </c>
      <c r="BS15" s="144">
        <v>0</v>
      </c>
      <c r="BT15" s="144">
        <v>0</v>
      </c>
      <c r="BU15" s="155">
        <f t="shared" si="6"/>
        <v>0</v>
      </c>
      <c r="BV15" s="144">
        <v>0</v>
      </c>
      <c r="BW15" s="144">
        <v>35061.520000000004</v>
      </c>
      <c r="BX15" s="157">
        <f t="shared" si="7"/>
        <v>35061.520000000004</v>
      </c>
      <c r="BY15" s="145"/>
    </row>
    <row r="16" spans="1:77" x14ac:dyDescent="0.25">
      <c r="A16" s="87">
        <v>2128</v>
      </c>
      <c r="B16" s="88" t="s">
        <v>116</v>
      </c>
      <c r="C16" s="136">
        <v>0</v>
      </c>
      <c r="D16" s="181">
        <v>206</v>
      </c>
      <c r="E16" s="136">
        <v>0</v>
      </c>
      <c r="F16" s="136">
        <v>4.416666666666667</v>
      </c>
      <c r="G16" s="132" t="str">
        <f t="shared" si="0"/>
        <v>No</v>
      </c>
      <c r="H16" s="132" t="s">
        <v>220</v>
      </c>
      <c r="I16" s="132" t="str">
        <f t="shared" si="1"/>
        <v>200-299</v>
      </c>
      <c r="J16" s="132">
        <f>IF(G16=Benchmarking!$I$4,1,0)</f>
        <v>1</v>
      </c>
      <c r="K16" s="132">
        <f>IF(Benchmarking!$I$6="All",1,IF(Benchmarking!$I$6=H16,1,0))</f>
        <v>1</v>
      </c>
      <c r="L16" s="132">
        <f>IF(Benchmarking!$I$8="All",1,IF(Benchmarking!$I$8=I16,1,0))</f>
        <v>0</v>
      </c>
      <c r="M16" s="132">
        <f t="shared" si="2"/>
        <v>0</v>
      </c>
      <c r="N16" s="133">
        <v>419535.38</v>
      </c>
      <c r="O16" s="133">
        <v>4503</v>
      </c>
      <c r="P16" s="133">
        <v>239931.11000000002</v>
      </c>
      <c r="Q16" s="133">
        <v>32574.690000000002</v>
      </c>
      <c r="R16" s="133">
        <v>68154.06</v>
      </c>
      <c r="S16" s="133">
        <v>34938.239999999998</v>
      </c>
      <c r="T16" s="133">
        <v>52528.62</v>
      </c>
      <c r="U16" s="133">
        <v>3567.33</v>
      </c>
      <c r="V16" s="133">
        <v>10563.6</v>
      </c>
      <c r="W16" s="133">
        <v>15326.85</v>
      </c>
      <c r="X16" s="133">
        <v>4632.72</v>
      </c>
      <c r="Y16" s="133">
        <v>7341.85</v>
      </c>
      <c r="Z16" s="133">
        <v>7650.9800000000005</v>
      </c>
      <c r="AA16" s="133">
        <v>1942.73</v>
      </c>
      <c r="AB16" s="133">
        <v>1931.04</v>
      </c>
      <c r="AC16" s="133">
        <v>24229.670000000002</v>
      </c>
      <c r="AD16" s="133">
        <v>21457</v>
      </c>
      <c r="AE16" s="133">
        <v>10418.35</v>
      </c>
      <c r="AF16" s="133">
        <v>51163.46</v>
      </c>
      <c r="AG16" s="133">
        <v>17525.52</v>
      </c>
      <c r="AH16" s="133">
        <v>0</v>
      </c>
      <c r="AI16" s="133">
        <v>11434.15</v>
      </c>
      <c r="AJ16" s="133">
        <v>6874.47</v>
      </c>
      <c r="AK16" s="133">
        <v>2794.61</v>
      </c>
      <c r="AL16" s="133">
        <v>21282.32</v>
      </c>
      <c r="AM16" s="133">
        <v>0</v>
      </c>
      <c r="AN16" s="133">
        <v>18477.150000000001</v>
      </c>
      <c r="AO16" s="133">
        <v>12304.68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4">
        <f t="shared" si="3"/>
        <v>-807857.05</v>
      </c>
      <c r="AV16" s="135">
        <v>-96854.95</v>
      </c>
      <c r="AW16" s="158">
        <f t="shared" si="4"/>
        <v>0</v>
      </c>
      <c r="AX16" s="158">
        <f t="shared" si="5"/>
        <v>-38119.58</v>
      </c>
      <c r="AY16" s="133">
        <v>0</v>
      </c>
      <c r="AZ16" s="133">
        <v>-44385</v>
      </c>
      <c r="BA16" s="133">
        <v>-1200</v>
      </c>
      <c r="BB16" s="133">
        <v>-8574.06</v>
      </c>
      <c r="BC16" s="133">
        <v>0</v>
      </c>
      <c r="BD16" s="133">
        <v>-34079.56</v>
      </c>
      <c r="BE16" s="133">
        <v>-17958.79</v>
      </c>
      <c r="BF16" s="133">
        <v>0</v>
      </c>
      <c r="BG16" s="133">
        <v>0</v>
      </c>
      <c r="BH16" s="133">
        <v>-2837.31</v>
      </c>
      <c r="BI16" s="133">
        <v>-881.14</v>
      </c>
      <c r="BJ16" s="133">
        <v>0</v>
      </c>
      <c r="BK16" s="133">
        <v>0</v>
      </c>
      <c r="BL16" s="133">
        <v>0</v>
      </c>
      <c r="BM16" s="133">
        <v>-49474</v>
      </c>
      <c r="BN16" s="133">
        <v>0</v>
      </c>
      <c r="BO16" s="133">
        <v>0</v>
      </c>
      <c r="BP16" s="133">
        <v>-11480.94</v>
      </c>
      <c r="BQ16" s="133">
        <v>-942831.58</v>
      </c>
      <c r="BR16" s="144">
        <v>0</v>
      </c>
      <c r="BS16" s="144">
        <v>0</v>
      </c>
      <c r="BT16" s="144">
        <v>0</v>
      </c>
      <c r="BU16" s="155">
        <f t="shared" si="6"/>
        <v>0</v>
      </c>
      <c r="BV16" s="144">
        <v>0</v>
      </c>
      <c r="BW16" s="144">
        <v>38119.58</v>
      </c>
      <c r="BX16" s="157">
        <f t="shared" si="7"/>
        <v>38119.58</v>
      </c>
      <c r="BY16" s="145"/>
    </row>
    <row r="17" spans="1:77" x14ac:dyDescent="0.25">
      <c r="A17" s="87">
        <v>2130</v>
      </c>
      <c r="B17" s="88" t="s">
        <v>117</v>
      </c>
      <c r="C17" s="136">
        <v>0</v>
      </c>
      <c r="D17" s="181">
        <v>177</v>
      </c>
      <c r="E17" s="136">
        <v>0</v>
      </c>
      <c r="F17" s="136">
        <v>5.666666666666667</v>
      </c>
      <c r="G17" s="132" t="str">
        <f t="shared" si="0"/>
        <v>No</v>
      </c>
      <c r="H17" s="132" t="s">
        <v>220</v>
      </c>
      <c r="I17" s="132" t="str">
        <f t="shared" si="1"/>
        <v>100-199</v>
      </c>
      <c r="J17" s="132">
        <f>IF(G17=Benchmarking!$I$4,1,0)</f>
        <v>1</v>
      </c>
      <c r="K17" s="132">
        <f>IF(Benchmarking!$I$6="All",1,IF(Benchmarking!$I$6=H17,1,0))</f>
        <v>1</v>
      </c>
      <c r="L17" s="132">
        <f>IF(Benchmarking!$I$8="All",1,IF(Benchmarking!$I$8=I17,1,0))</f>
        <v>1</v>
      </c>
      <c r="M17" s="132">
        <f t="shared" si="2"/>
        <v>1</v>
      </c>
      <c r="N17" s="133">
        <v>515626.18</v>
      </c>
      <c r="O17" s="133">
        <v>0</v>
      </c>
      <c r="P17" s="133">
        <v>194244.36000000002</v>
      </c>
      <c r="Q17" s="133">
        <v>26389.360000000001</v>
      </c>
      <c r="R17" s="133">
        <v>53160.33</v>
      </c>
      <c r="S17" s="133">
        <v>0</v>
      </c>
      <c r="T17" s="133">
        <v>0</v>
      </c>
      <c r="U17" s="133">
        <v>4005.87</v>
      </c>
      <c r="V17" s="133">
        <v>3881</v>
      </c>
      <c r="W17" s="133">
        <v>5515.82</v>
      </c>
      <c r="X17" s="133">
        <v>4095.71</v>
      </c>
      <c r="Y17" s="133">
        <v>16664.75</v>
      </c>
      <c r="Z17" s="133">
        <v>4901.55</v>
      </c>
      <c r="AA17" s="133">
        <v>17039.849999999999</v>
      </c>
      <c r="AB17" s="133">
        <v>1998.46</v>
      </c>
      <c r="AC17" s="133">
        <v>12809.49</v>
      </c>
      <c r="AD17" s="133">
        <v>24575.75</v>
      </c>
      <c r="AE17" s="133">
        <v>6849.06</v>
      </c>
      <c r="AF17" s="133">
        <v>52738.64</v>
      </c>
      <c r="AG17" s="133">
        <v>7351.9000000000005</v>
      </c>
      <c r="AH17" s="133">
        <v>0</v>
      </c>
      <c r="AI17" s="133">
        <v>7544.75</v>
      </c>
      <c r="AJ17" s="133">
        <v>6204.1</v>
      </c>
      <c r="AK17" s="133">
        <v>1493.18</v>
      </c>
      <c r="AL17" s="133">
        <v>50579.93</v>
      </c>
      <c r="AM17" s="133">
        <v>42490.5</v>
      </c>
      <c r="AN17" s="133">
        <v>19080.080000000002</v>
      </c>
      <c r="AO17" s="133">
        <v>22697.09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4">
        <f t="shared" si="3"/>
        <v>-778713.5199999999</v>
      </c>
      <c r="AV17" s="135">
        <v>-82101.06</v>
      </c>
      <c r="AW17" s="158">
        <f t="shared" si="4"/>
        <v>0</v>
      </c>
      <c r="AX17" s="158">
        <f t="shared" si="5"/>
        <v>-36088.400000000001</v>
      </c>
      <c r="AY17" s="133">
        <v>0</v>
      </c>
      <c r="AZ17" s="133">
        <v>-74365.7</v>
      </c>
      <c r="BA17" s="133">
        <v>0</v>
      </c>
      <c r="BB17" s="133">
        <v>-22455.91</v>
      </c>
      <c r="BC17" s="133">
        <v>-7103</v>
      </c>
      <c r="BD17" s="133">
        <v>-24229.78</v>
      </c>
      <c r="BE17" s="133">
        <v>-12068.52</v>
      </c>
      <c r="BF17" s="133">
        <v>-1120</v>
      </c>
      <c r="BG17" s="133">
        <v>-6200.74</v>
      </c>
      <c r="BH17" s="133">
        <v>-17908.490000000002</v>
      </c>
      <c r="BI17" s="133">
        <v>-15598.54</v>
      </c>
      <c r="BJ17" s="133">
        <v>0</v>
      </c>
      <c r="BK17" s="133">
        <v>0</v>
      </c>
      <c r="BL17" s="133">
        <v>0</v>
      </c>
      <c r="BM17" s="133">
        <v>-35464</v>
      </c>
      <c r="BN17" s="133">
        <v>0</v>
      </c>
      <c r="BO17" s="133">
        <v>-690</v>
      </c>
      <c r="BP17" s="133">
        <v>-30195.360000000001</v>
      </c>
      <c r="BQ17" s="133">
        <v>-896902.98</v>
      </c>
      <c r="BR17" s="144">
        <v>0</v>
      </c>
      <c r="BS17" s="144">
        <v>0</v>
      </c>
      <c r="BT17" s="144">
        <v>0</v>
      </c>
      <c r="BU17" s="155">
        <f t="shared" si="6"/>
        <v>0</v>
      </c>
      <c r="BV17" s="144">
        <v>0</v>
      </c>
      <c r="BW17" s="144">
        <v>36088.400000000001</v>
      </c>
      <c r="BX17" s="157">
        <f t="shared" si="7"/>
        <v>36088.400000000001</v>
      </c>
      <c r="BY17" s="145"/>
    </row>
    <row r="18" spans="1:77" x14ac:dyDescent="0.25">
      <c r="A18" s="87">
        <v>2132</v>
      </c>
      <c r="B18" s="88" t="s">
        <v>276</v>
      </c>
      <c r="C18" s="136">
        <v>0</v>
      </c>
      <c r="D18" s="181">
        <v>178</v>
      </c>
      <c r="E18" s="136">
        <v>0</v>
      </c>
      <c r="F18" s="136">
        <v>9.5</v>
      </c>
      <c r="G18" s="132" t="str">
        <f t="shared" si="0"/>
        <v>No</v>
      </c>
      <c r="H18" s="132" t="s">
        <v>220</v>
      </c>
      <c r="I18" s="132" t="str">
        <f t="shared" si="1"/>
        <v>100-199</v>
      </c>
      <c r="J18" s="132">
        <f>IF(G18=Benchmarking!$I$4,1,0)</f>
        <v>1</v>
      </c>
      <c r="K18" s="132">
        <f>IF(Benchmarking!$I$6="All",1,IF(Benchmarking!$I$6=H18,1,0))</f>
        <v>1</v>
      </c>
      <c r="L18" s="132">
        <f>IF(Benchmarking!$I$8="All",1,IF(Benchmarking!$I$8=I18,1,0))</f>
        <v>1</v>
      </c>
      <c r="M18" s="132">
        <f t="shared" si="2"/>
        <v>1</v>
      </c>
      <c r="N18" s="133">
        <v>557633.53</v>
      </c>
      <c r="O18" s="133">
        <v>3130.1</v>
      </c>
      <c r="P18" s="133">
        <v>210667.55000000002</v>
      </c>
      <c r="Q18" s="133">
        <v>28929.47</v>
      </c>
      <c r="R18" s="133">
        <v>38695.51</v>
      </c>
      <c r="S18" s="133">
        <v>0</v>
      </c>
      <c r="T18" s="133">
        <v>12640.52</v>
      </c>
      <c r="U18" s="133">
        <v>5479.93</v>
      </c>
      <c r="V18" s="133">
        <v>2534.5700000000002</v>
      </c>
      <c r="W18" s="133">
        <v>3266.8</v>
      </c>
      <c r="X18" s="133">
        <v>4140.3599999999997</v>
      </c>
      <c r="Y18" s="133">
        <v>7032.13</v>
      </c>
      <c r="Z18" s="133">
        <v>5899.8</v>
      </c>
      <c r="AA18" s="133">
        <v>6110.92</v>
      </c>
      <c r="AB18" s="133">
        <v>3282.38</v>
      </c>
      <c r="AC18" s="133">
        <v>14433.5</v>
      </c>
      <c r="AD18" s="133">
        <v>24326.25</v>
      </c>
      <c r="AE18" s="133">
        <v>3232.26</v>
      </c>
      <c r="AF18" s="133">
        <v>65067.73</v>
      </c>
      <c r="AG18" s="133">
        <v>5995.03</v>
      </c>
      <c r="AH18" s="133">
        <v>0</v>
      </c>
      <c r="AI18" s="133">
        <v>16382.58</v>
      </c>
      <c r="AJ18" s="133">
        <v>6143.85</v>
      </c>
      <c r="AK18" s="133">
        <v>2713.28</v>
      </c>
      <c r="AL18" s="133">
        <v>27079.05</v>
      </c>
      <c r="AM18" s="133">
        <v>12251.48</v>
      </c>
      <c r="AN18" s="133">
        <v>8091</v>
      </c>
      <c r="AO18" s="133">
        <v>16305.59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4">
        <f t="shared" si="3"/>
        <v>-757733.25000000023</v>
      </c>
      <c r="AV18" s="135">
        <v>-105039.18</v>
      </c>
      <c r="AW18" s="158">
        <f t="shared" si="4"/>
        <v>0</v>
      </c>
      <c r="AX18" s="158">
        <f t="shared" si="5"/>
        <v>-83815.44</v>
      </c>
      <c r="AY18" s="133">
        <v>0</v>
      </c>
      <c r="AZ18" s="133">
        <v>-53800</v>
      </c>
      <c r="BA18" s="133">
        <v>-1200</v>
      </c>
      <c r="BB18" s="133">
        <v>-28142.240000000002</v>
      </c>
      <c r="BC18" s="133">
        <v>-10976.5</v>
      </c>
      <c r="BD18" s="133">
        <v>-13943.960000000001</v>
      </c>
      <c r="BE18" s="133">
        <v>0</v>
      </c>
      <c r="BF18" s="133">
        <v>0</v>
      </c>
      <c r="BG18" s="133">
        <v>0</v>
      </c>
      <c r="BH18" s="133">
        <v>-3648</v>
      </c>
      <c r="BI18" s="133">
        <v>-14996.9</v>
      </c>
      <c r="BJ18" s="133">
        <v>0</v>
      </c>
      <c r="BK18" s="133">
        <v>0</v>
      </c>
      <c r="BL18" s="133">
        <v>0</v>
      </c>
      <c r="BM18" s="133">
        <v>-43483</v>
      </c>
      <c r="BN18" s="133">
        <v>0</v>
      </c>
      <c r="BO18" s="133">
        <v>0</v>
      </c>
      <c r="BP18" s="133">
        <v>-12260.210000000001</v>
      </c>
      <c r="BQ18" s="133">
        <v>-946587.87000000011</v>
      </c>
      <c r="BR18" s="144">
        <v>0</v>
      </c>
      <c r="BS18" s="144">
        <v>0</v>
      </c>
      <c r="BT18" s="144">
        <v>0</v>
      </c>
      <c r="BU18" s="155">
        <f t="shared" si="6"/>
        <v>0</v>
      </c>
      <c r="BV18" s="144">
        <v>0</v>
      </c>
      <c r="BW18" s="144">
        <v>83815.44</v>
      </c>
      <c r="BX18" s="157">
        <f t="shared" si="7"/>
        <v>83815.44</v>
      </c>
      <c r="BY18" s="145"/>
    </row>
    <row r="19" spans="1:77" x14ac:dyDescent="0.25">
      <c r="A19" s="87">
        <v>2133</v>
      </c>
      <c r="B19" s="88" t="s">
        <v>118</v>
      </c>
      <c r="C19" s="136">
        <v>0</v>
      </c>
      <c r="D19" s="181">
        <v>62</v>
      </c>
      <c r="E19" s="136">
        <v>0</v>
      </c>
      <c r="F19" s="136">
        <v>0</v>
      </c>
      <c r="G19" s="132" t="str">
        <f t="shared" si="0"/>
        <v>No</v>
      </c>
      <c r="H19" s="132" t="s">
        <v>220</v>
      </c>
      <c r="I19" s="132" t="str">
        <f t="shared" si="1"/>
        <v>0-99</v>
      </c>
      <c r="J19" s="132">
        <f>IF(G19=Benchmarking!$I$4,1,0)</f>
        <v>1</v>
      </c>
      <c r="K19" s="132">
        <f>IF(Benchmarking!$I$6="All",1,IF(Benchmarking!$I$6=H19,1,0))</f>
        <v>1</v>
      </c>
      <c r="L19" s="132">
        <f>IF(Benchmarking!$I$8="All",1,IF(Benchmarking!$I$8=I19,1,0))</f>
        <v>0</v>
      </c>
      <c r="M19" s="132">
        <f t="shared" si="2"/>
        <v>0</v>
      </c>
      <c r="N19" s="133">
        <v>284234.09000000003</v>
      </c>
      <c r="O19" s="133">
        <v>0</v>
      </c>
      <c r="P19" s="133">
        <v>38897.83</v>
      </c>
      <c r="Q19" s="133">
        <v>0</v>
      </c>
      <c r="R19" s="133">
        <v>18197.36</v>
      </c>
      <c r="S19" s="133">
        <v>0</v>
      </c>
      <c r="T19" s="133">
        <v>8698.9500000000007</v>
      </c>
      <c r="U19" s="133">
        <v>1554.47</v>
      </c>
      <c r="V19" s="133">
        <v>2662.48</v>
      </c>
      <c r="W19" s="133">
        <v>1416.78</v>
      </c>
      <c r="X19" s="133">
        <v>1563.3500000000001</v>
      </c>
      <c r="Y19" s="133">
        <v>5253.95</v>
      </c>
      <c r="Z19" s="133">
        <v>4025.33</v>
      </c>
      <c r="AA19" s="133">
        <v>15526.56</v>
      </c>
      <c r="AB19" s="133">
        <v>1881.19</v>
      </c>
      <c r="AC19" s="133">
        <v>3653.27</v>
      </c>
      <c r="AD19" s="133">
        <v>9481</v>
      </c>
      <c r="AE19" s="133">
        <v>3991.06</v>
      </c>
      <c r="AF19" s="133">
        <v>15680.79</v>
      </c>
      <c r="AG19" s="133">
        <v>8056.63</v>
      </c>
      <c r="AH19" s="133">
        <v>0</v>
      </c>
      <c r="AI19" s="133">
        <v>9924.17</v>
      </c>
      <c r="AJ19" s="133">
        <v>2531.33</v>
      </c>
      <c r="AK19" s="133">
        <v>34884.020000000004</v>
      </c>
      <c r="AL19" s="133">
        <v>5273.1500000000005</v>
      </c>
      <c r="AM19" s="133">
        <v>5946.34</v>
      </c>
      <c r="AN19" s="133">
        <v>10254.780000000001</v>
      </c>
      <c r="AO19" s="133">
        <v>17654.43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4">
        <f t="shared" si="3"/>
        <v>-336448.74000000005</v>
      </c>
      <c r="AV19" s="135">
        <v>-40296.42</v>
      </c>
      <c r="AW19" s="158">
        <f t="shared" si="4"/>
        <v>0</v>
      </c>
      <c r="AX19" s="158">
        <f t="shared" si="5"/>
        <v>0</v>
      </c>
      <c r="AY19" s="133">
        <v>0</v>
      </c>
      <c r="AZ19" s="133">
        <v>-25574.93</v>
      </c>
      <c r="BA19" s="133">
        <v>0</v>
      </c>
      <c r="BB19" s="133">
        <v>-4115.6900000000005</v>
      </c>
      <c r="BC19" s="133">
        <v>0</v>
      </c>
      <c r="BD19" s="133">
        <v>-4307.12</v>
      </c>
      <c r="BE19" s="133">
        <v>0</v>
      </c>
      <c r="BF19" s="133">
        <v>0</v>
      </c>
      <c r="BG19" s="133">
        <v>0</v>
      </c>
      <c r="BH19" s="133">
        <v>-2359.5</v>
      </c>
      <c r="BI19" s="133">
        <v>0</v>
      </c>
      <c r="BJ19" s="133">
        <v>0</v>
      </c>
      <c r="BK19" s="133">
        <v>0</v>
      </c>
      <c r="BL19" s="133">
        <v>0</v>
      </c>
      <c r="BM19" s="133">
        <v>-23085</v>
      </c>
      <c r="BN19" s="133">
        <v>0</v>
      </c>
      <c r="BO19" s="133">
        <v>0</v>
      </c>
      <c r="BP19" s="133">
        <v>-5179.38</v>
      </c>
      <c r="BQ19" s="133">
        <v>-376745.16000000003</v>
      </c>
      <c r="BR19" s="144">
        <v>0</v>
      </c>
      <c r="BS19" s="144">
        <v>0</v>
      </c>
      <c r="BT19" s="144">
        <v>0</v>
      </c>
      <c r="BU19" s="155">
        <f t="shared" si="6"/>
        <v>0</v>
      </c>
      <c r="BV19" s="144">
        <v>0</v>
      </c>
      <c r="BW19" s="144">
        <v>0</v>
      </c>
      <c r="BX19" s="157">
        <f t="shared" si="7"/>
        <v>0</v>
      </c>
      <c r="BY19" s="145"/>
    </row>
    <row r="20" spans="1:77" x14ac:dyDescent="0.25">
      <c r="A20" s="87">
        <v>2134</v>
      </c>
      <c r="B20" s="88" t="s">
        <v>119</v>
      </c>
      <c r="C20" s="136">
        <v>0</v>
      </c>
      <c r="D20" s="181">
        <v>108</v>
      </c>
      <c r="E20" s="136">
        <v>0</v>
      </c>
      <c r="F20" s="136">
        <v>3.5833333333333335</v>
      </c>
      <c r="G20" s="132" t="str">
        <f t="shared" si="0"/>
        <v>No</v>
      </c>
      <c r="H20" s="132" t="s">
        <v>220</v>
      </c>
      <c r="I20" s="132" t="str">
        <f t="shared" si="1"/>
        <v>100-199</v>
      </c>
      <c r="J20" s="132">
        <f>IF(G20=Benchmarking!$I$4,1,0)</f>
        <v>1</v>
      </c>
      <c r="K20" s="132">
        <f>IF(Benchmarking!$I$6="All",1,IF(Benchmarking!$I$6=H20,1,0))</f>
        <v>1</v>
      </c>
      <c r="L20" s="132">
        <f>IF(Benchmarking!$I$8="All",1,IF(Benchmarking!$I$8=I20,1,0))</f>
        <v>1</v>
      </c>
      <c r="M20" s="132">
        <f t="shared" si="2"/>
        <v>1</v>
      </c>
      <c r="N20" s="133">
        <v>317973.69</v>
      </c>
      <c r="O20" s="133">
        <v>117</v>
      </c>
      <c r="P20" s="133">
        <v>44460.94</v>
      </c>
      <c r="Q20" s="133">
        <v>4184.3999999999996</v>
      </c>
      <c r="R20" s="133">
        <v>37173</v>
      </c>
      <c r="S20" s="133">
        <v>0</v>
      </c>
      <c r="T20" s="133">
        <v>0</v>
      </c>
      <c r="U20" s="133">
        <v>2455.9500000000003</v>
      </c>
      <c r="V20" s="133">
        <v>4163.5</v>
      </c>
      <c r="W20" s="133">
        <v>4141.78</v>
      </c>
      <c r="X20" s="133">
        <v>2479.6799999999998</v>
      </c>
      <c r="Y20" s="133">
        <v>5936.9800000000005</v>
      </c>
      <c r="Z20" s="133">
        <v>3228.96</v>
      </c>
      <c r="AA20" s="133">
        <v>9339.32</v>
      </c>
      <c r="AB20" s="133">
        <v>658.35</v>
      </c>
      <c r="AC20" s="133">
        <v>7054.88</v>
      </c>
      <c r="AD20" s="133">
        <v>13348.25</v>
      </c>
      <c r="AE20" s="133">
        <v>4217.33</v>
      </c>
      <c r="AF20" s="133">
        <v>23428.38</v>
      </c>
      <c r="AG20" s="133">
        <v>3733.87</v>
      </c>
      <c r="AH20" s="133">
        <v>0</v>
      </c>
      <c r="AI20" s="133">
        <v>11017.48</v>
      </c>
      <c r="AJ20" s="133">
        <v>3967.5</v>
      </c>
      <c r="AK20" s="133">
        <v>0</v>
      </c>
      <c r="AL20" s="133">
        <v>955.87</v>
      </c>
      <c r="AM20" s="133">
        <v>22969.54</v>
      </c>
      <c r="AN20" s="133">
        <v>16236.92</v>
      </c>
      <c r="AO20" s="133">
        <v>10225.57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4">
        <f t="shared" si="3"/>
        <v>-485737.51000000013</v>
      </c>
      <c r="AV20" s="135">
        <v>-56157.17</v>
      </c>
      <c r="AW20" s="158">
        <f t="shared" si="4"/>
        <v>0</v>
      </c>
      <c r="AX20" s="158">
        <f t="shared" si="5"/>
        <v>-28482.290000000005</v>
      </c>
      <c r="AY20" s="133">
        <v>0</v>
      </c>
      <c r="AZ20" s="133">
        <v>-12597</v>
      </c>
      <c r="BA20" s="133">
        <v>0</v>
      </c>
      <c r="BB20" s="133">
        <v>-188.08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-16154.67</v>
      </c>
      <c r="BI20" s="133">
        <v>-3518.6</v>
      </c>
      <c r="BJ20" s="133">
        <v>0</v>
      </c>
      <c r="BK20" s="133">
        <v>0</v>
      </c>
      <c r="BL20" s="133">
        <v>0</v>
      </c>
      <c r="BM20" s="133">
        <v>-33801</v>
      </c>
      <c r="BN20" s="133">
        <v>0</v>
      </c>
      <c r="BO20" s="133">
        <v>0</v>
      </c>
      <c r="BP20" s="133">
        <v>-5317.29</v>
      </c>
      <c r="BQ20" s="133">
        <v>-570376.97000000009</v>
      </c>
      <c r="BR20" s="144">
        <v>0</v>
      </c>
      <c r="BS20" s="144">
        <v>0</v>
      </c>
      <c r="BT20" s="144">
        <v>0</v>
      </c>
      <c r="BU20" s="155">
        <f t="shared" si="6"/>
        <v>0</v>
      </c>
      <c r="BV20" s="144">
        <v>1376.86</v>
      </c>
      <c r="BW20" s="144">
        <v>27105.430000000004</v>
      </c>
      <c r="BX20" s="157">
        <f t="shared" si="7"/>
        <v>28482.290000000005</v>
      </c>
      <c r="BY20" s="145"/>
    </row>
    <row r="21" spans="1:77" x14ac:dyDescent="0.25">
      <c r="A21" s="87">
        <v>2136</v>
      </c>
      <c r="B21" s="88" t="s">
        <v>120</v>
      </c>
      <c r="C21" s="136">
        <v>0</v>
      </c>
      <c r="D21" s="181">
        <v>170</v>
      </c>
      <c r="E21" s="136">
        <v>0</v>
      </c>
      <c r="F21" s="136">
        <v>3.6666666666666665</v>
      </c>
      <c r="G21" s="132" t="str">
        <f t="shared" si="0"/>
        <v>No</v>
      </c>
      <c r="H21" s="132" t="s">
        <v>220</v>
      </c>
      <c r="I21" s="132" t="str">
        <f t="shared" si="1"/>
        <v>100-199</v>
      </c>
      <c r="J21" s="132">
        <f>IF(G21=Benchmarking!$I$4,1,0)</f>
        <v>1</v>
      </c>
      <c r="K21" s="132">
        <f>IF(Benchmarking!$I$6="All",1,IF(Benchmarking!$I$6=H21,1,0))</f>
        <v>1</v>
      </c>
      <c r="L21" s="132">
        <f>IF(Benchmarking!$I$8="All",1,IF(Benchmarking!$I$8=I21,1,0))</f>
        <v>1</v>
      </c>
      <c r="M21" s="132">
        <f t="shared" si="2"/>
        <v>1</v>
      </c>
      <c r="N21" s="133">
        <v>461312.64</v>
      </c>
      <c r="O21" s="133">
        <v>0</v>
      </c>
      <c r="P21" s="133">
        <v>178340.69</v>
      </c>
      <c r="Q21" s="133">
        <v>34180.03</v>
      </c>
      <c r="R21" s="133">
        <v>77507.540000000008</v>
      </c>
      <c r="S21" s="133">
        <v>0</v>
      </c>
      <c r="T21" s="133">
        <v>24800.850000000002</v>
      </c>
      <c r="U21" s="133">
        <v>4811.54</v>
      </c>
      <c r="V21" s="133">
        <v>3390.37</v>
      </c>
      <c r="W21" s="133">
        <v>368.38</v>
      </c>
      <c r="X21" s="133">
        <v>4185.12</v>
      </c>
      <c r="Y21" s="133">
        <v>2704.2000000000003</v>
      </c>
      <c r="Z21" s="133">
        <v>5977.7</v>
      </c>
      <c r="AA21" s="133">
        <v>20138.920000000002</v>
      </c>
      <c r="AB21" s="133">
        <v>2199.48</v>
      </c>
      <c r="AC21" s="133">
        <v>17915.36</v>
      </c>
      <c r="AD21" s="133">
        <v>21956</v>
      </c>
      <c r="AE21" s="133">
        <v>8990.8000000000011</v>
      </c>
      <c r="AF21" s="133">
        <v>25814.65</v>
      </c>
      <c r="AG21" s="133">
        <v>3289.7200000000003</v>
      </c>
      <c r="AH21" s="133">
        <v>0</v>
      </c>
      <c r="AI21" s="133">
        <v>13897.130000000001</v>
      </c>
      <c r="AJ21" s="133">
        <v>6339.71</v>
      </c>
      <c r="AK21" s="133">
        <v>1641.15</v>
      </c>
      <c r="AL21" s="133">
        <v>26369.510000000002</v>
      </c>
      <c r="AM21" s="133">
        <v>769.68000000000006</v>
      </c>
      <c r="AN21" s="133">
        <v>16588.240000000002</v>
      </c>
      <c r="AO21" s="133">
        <v>19734.61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4">
        <f t="shared" si="3"/>
        <v>-761156.78</v>
      </c>
      <c r="AV21" s="135">
        <v>-83884.5</v>
      </c>
      <c r="AW21" s="158">
        <f t="shared" si="4"/>
        <v>0</v>
      </c>
      <c r="AX21" s="158">
        <f t="shared" si="5"/>
        <v>-28582.050000000003</v>
      </c>
      <c r="AY21" s="133">
        <v>0</v>
      </c>
      <c r="AZ21" s="133">
        <v>-29990</v>
      </c>
      <c r="BA21" s="133">
        <v>0</v>
      </c>
      <c r="BB21" s="133">
        <v>-1653.57</v>
      </c>
      <c r="BC21" s="133">
        <v>-5848.4000000000005</v>
      </c>
      <c r="BD21" s="133">
        <v>-13637.54</v>
      </c>
      <c r="BE21" s="133">
        <v>0</v>
      </c>
      <c r="BF21" s="133">
        <v>0</v>
      </c>
      <c r="BG21" s="133">
        <v>-8291.0400000000009</v>
      </c>
      <c r="BH21" s="133">
        <v>-10303.33</v>
      </c>
      <c r="BI21" s="133">
        <v>-5348.8</v>
      </c>
      <c r="BJ21" s="133">
        <v>0</v>
      </c>
      <c r="BK21" s="133">
        <v>0</v>
      </c>
      <c r="BL21" s="133">
        <v>0</v>
      </c>
      <c r="BM21" s="133">
        <v>-42696</v>
      </c>
      <c r="BN21" s="133">
        <v>0</v>
      </c>
      <c r="BO21" s="133">
        <v>-2640</v>
      </c>
      <c r="BP21" s="133">
        <v>-9626.4500000000007</v>
      </c>
      <c r="BQ21" s="133">
        <v>-873623.33000000007</v>
      </c>
      <c r="BR21" s="144">
        <v>0</v>
      </c>
      <c r="BS21" s="144">
        <v>0</v>
      </c>
      <c r="BT21" s="144">
        <v>0</v>
      </c>
      <c r="BU21" s="155">
        <f t="shared" si="6"/>
        <v>0</v>
      </c>
      <c r="BV21" s="144">
        <v>0</v>
      </c>
      <c r="BW21" s="144">
        <v>28582.050000000003</v>
      </c>
      <c r="BX21" s="157">
        <f t="shared" si="7"/>
        <v>28582.050000000003</v>
      </c>
      <c r="BY21" s="145"/>
    </row>
    <row r="22" spans="1:77" x14ac:dyDescent="0.25">
      <c r="A22" s="87">
        <v>2137</v>
      </c>
      <c r="B22" s="88" t="s">
        <v>121</v>
      </c>
      <c r="C22" s="136">
        <v>0</v>
      </c>
      <c r="D22" s="181">
        <v>162</v>
      </c>
      <c r="E22" s="136">
        <v>0</v>
      </c>
      <c r="F22" s="136">
        <v>4.416666666666667</v>
      </c>
      <c r="G22" s="132" t="str">
        <f t="shared" si="0"/>
        <v>No</v>
      </c>
      <c r="H22" s="132" t="s">
        <v>220</v>
      </c>
      <c r="I22" s="132" t="str">
        <f t="shared" si="1"/>
        <v>100-199</v>
      </c>
      <c r="J22" s="132">
        <f>IF(G22=Benchmarking!$I$4,1,0)</f>
        <v>1</v>
      </c>
      <c r="K22" s="132">
        <f>IF(Benchmarking!$I$6="All",1,IF(Benchmarking!$I$6=H22,1,0))</f>
        <v>1</v>
      </c>
      <c r="L22" s="132">
        <f>IF(Benchmarking!$I$8="All",1,IF(Benchmarking!$I$8=I22,1,0))</f>
        <v>1</v>
      </c>
      <c r="M22" s="132">
        <f t="shared" si="2"/>
        <v>1</v>
      </c>
      <c r="N22" s="133">
        <v>465552.98</v>
      </c>
      <c r="O22" s="133">
        <v>18174.47</v>
      </c>
      <c r="P22" s="133">
        <v>139802.1</v>
      </c>
      <c r="Q22" s="133">
        <v>13965.87</v>
      </c>
      <c r="R22" s="133">
        <v>43352.55</v>
      </c>
      <c r="S22" s="133">
        <v>0</v>
      </c>
      <c r="T22" s="133">
        <v>31345.040000000001</v>
      </c>
      <c r="U22" s="133">
        <v>4805</v>
      </c>
      <c r="V22" s="133">
        <v>11829.17</v>
      </c>
      <c r="W22" s="133">
        <v>325.04000000000002</v>
      </c>
      <c r="X22" s="133">
        <v>6637.49</v>
      </c>
      <c r="Y22" s="133">
        <v>13597.970000000001</v>
      </c>
      <c r="Z22" s="133">
        <v>3495.58</v>
      </c>
      <c r="AA22" s="133">
        <v>13303.84</v>
      </c>
      <c r="AB22" s="133">
        <v>3869.2000000000003</v>
      </c>
      <c r="AC22" s="133">
        <v>8185.8600000000006</v>
      </c>
      <c r="AD22" s="133">
        <v>11660.550000000001</v>
      </c>
      <c r="AE22" s="133">
        <v>3603.91</v>
      </c>
      <c r="AF22" s="133">
        <v>61373.18</v>
      </c>
      <c r="AG22" s="133">
        <v>8135.51</v>
      </c>
      <c r="AH22" s="133">
        <v>0</v>
      </c>
      <c r="AI22" s="133">
        <v>11185.09</v>
      </c>
      <c r="AJ22" s="133">
        <v>4801.8599999999997</v>
      </c>
      <c r="AK22" s="133">
        <v>0</v>
      </c>
      <c r="AL22" s="133">
        <v>17584.22</v>
      </c>
      <c r="AM22" s="133">
        <v>1562</v>
      </c>
      <c r="AN22" s="133">
        <v>17248.990000000002</v>
      </c>
      <c r="AO22" s="133">
        <v>18036.89</v>
      </c>
      <c r="AP22" s="133">
        <v>0</v>
      </c>
      <c r="AQ22" s="133">
        <v>0</v>
      </c>
      <c r="AR22" s="133">
        <v>20001.2</v>
      </c>
      <c r="AS22" s="133">
        <v>0</v>
      </c>
      <c r="AT22" s="133">
        <v>0</v>
      </c>
      <c r="AU22" s="134">
        <f t="shared" si="3"/>
        <v>-683703.07000000018</v>
      </c>
      <c r="AV22" s="135">
        <v>-54552.71</v>
      </c>
      <c r="AW22" s="158">
        <f t="shared" si="4"/>
        <v>0</v>
      </c>
      <c r="AX22" s="158">
        <f t="shared" si="5"/>
        <v>-30122.229999999992</v>
      </c>
      <c r="AY22" s="133">
        <v>0</v>
      </c>
      <c r="AZ22" s="133">
        <v>-32245</v>
      </c>
      <c r="BA22" s="133">
        <v>0</v>
      </c>
      <c r="BB22" s="133">
        <v>-10701.07</v>
      </c>
      <c r="BC22" s="133">
        <v>-225</v>
      </c>
      <c r="BD22" s="133">
        <v>-331.6</v>
      </c>
      <c r="BE22" s="133">
        <v>0</v>
      </c>
      <c r="BF22" s="133">
        <v>0</v>
      </c>
      <c r="BG22" s="133">
        <v>-19239.54</v>
      </c>
      <c r="BH22" s="133">
        <v>-18648.07</v>
      </c>
      <c r="BI22" s="133">
        <v>-22959.64</v>
      </c>
      <c r="BJ22" s="133">
        <v>0</v>
      </c>
      <c r="BK22" s="133">
        <v>0</v>
      </c>
      <c r="BL22" s="133">
        <v>0</v>
      </c>
      <c r="BM22" s="133">
        <v>-34830.949999999997</v>
      </c>
      <c r="BN22" s="133">
        <v>0</v>
      </c>
      <c r="BO22" s="133">
        <v>0</v>
      </c>
      <c r="BP22" s="133">
        <v>-8575.630000000001</v>
      </c>
      <c r="BQ22" s="133">
        <v>-768378.01000000013</v>
      </c>
      <c r="BR22" s="144">
        <v>0</v>
      </c>
      <c r="BS22" s="144">
        <v>0</v>
      </c>
      <c r="BT22" s="144">
        <v>0</v>
      </c>
      <c r="BU22" s="155">
        <f t="shared" si="6"/>
        <v>0</v>
      </c>
      <c r="BV22" s="144">
        <v>2405.6699999999996</v>
      </c>
      <c r="BW22" s="144">
        <v>27716.559999999994</v>
      </c>
      <c r="BX22" s="157">
        <f t="shared" si="7"/>
        <v>30122.229999999992</v>
      </c>
      <c r="BY22" s="145"/>
    </row>
    <row r="23" spans="1:77" x14ac:dyDescent="0.25">
      <c r="A23" s="87">
        <v>2138</v>
      </c>
      <c r="B23" s="88" t="s">
        <v>122</v>
      </c>
      <c r="C23" s="136">
        <v>0</v>
      </c>
      <c r="D23" s="181">
        <v>368</v>
      </c>
      <c r="E23" s="136">
        <v>0</v>
      </c>
      <c r="F23" s="136">
        <v>4.083333333333333</v>
      </c>
      <c r="G23" s="132" t="str">
        <f t="shared" si="0"/>
        <v>No</v>
      </c>
      <c r="H23" s="132" t="s">
        <v>220</v>
      </c>
      <c r="I23" s="132" t="str">
        <f t="shared" si="1"/>
        <v>300-399</v>
      </c>
      <c r="J23" s="132">
        <f>IF(G23=Benchmarking!$I$4,1,0)</f>
        <v>1</v>
      </c>
      <c r="K23" s="132">
        <f>IF(Benchmarking!$I$6="All",1,IF(Benchmarking!$I$6=H23,1,0))</f>
        <v>1</v>
      </c>
      <c r="L23" s="132">
        <f>IF(Benchmarking!$I$8="All",1,IF(Benchmarking!$I$8=I23,1,0))</f>
        <v>0</v>
      </c>
      <c r="M23" s="132">
        <f t="shared" si="2"/>
        <v>0</v>
      </c>
      <c r="N23" s="133">
        <v>1050901.6599999999</v>
      </c>
      <c r="O23" s="133">
        <v>7695.22</v>
      </c>
      <c r="P23" s="133">
        <v>213690.29</v>
      </c>
      <c r="Q23" s="133">
        <v>31227.360000000001</v>
      </c>
      <c r="R23" s="133">
        <v>59377.51</v>
      </c>
      <c r="S23" s="133">
        <v>0</v>
      </c>
      <c r="T23" s="133">
        <v>8322.1</v>
      </c>
      <c r="U23" s="133">
        <v>2158.71</v>
      </c>
      <c r="V23" s="133">
        <v>695</v>
      </c>
      <c r="W23" s="133">
        <v>760.89</v>
      </c>
      <c r="X23" s="133">
        <v>17321.12</v>
      </c>
      <c r="Y23" s="133">
        <v>101181.91</v>
      </c>
      <c r="Z23" s="133">
        <v>9310.57</v>
      </c>
      <c r="AA23" s="133">
        <v>54798.770000000004</v>
      </c>
      <c r="AB23" s="133">
        <v>0</v>
      </c>
      <c r="AC23" s="133">
        <v>21560.21</v>
      </c>
      <c r="AD23" s="133">
        <v>29440</v>
      </c>
      <c r="AE23" s="133">
        <v>15879.31</v>
      </c>
      <c r="AF23" s="133">
        <v>129928.81</v>
      </c>
      <c r="AG23" s="133">
        <v>37211.870000000003</v>
      </c>
      <c r="AH23" s="133">
        <v>0</v>
      </c>
      <c r="AI23" s="133">
        <v>18663.61</v>
      </c>
      <c r="AJ23" s="133">
        <v>13214.64</v>
      </c>
      <c r="AK23" s="133">
        <v>0</v>
      </c>
      <c r="AL23" s="133">
        <v>60457.74</v>
      </c>
      <c r="AM23" s="133">
        <v>1793</v>
      </c>
      <c r="AN23" s="133">
        <v>2184.4</v>
      </c>
      <c r="AO23" s="133">
        <v>34080.46</v>
      </c>
      <c r="AP23" s="133">
        <v>0</v>
      </c>
      <c r="AQ23" s="133">
        <v>0</v>
      </c>
      <c r="AR23" s="133">
        <v>0</v>
      </c>
      <c r="AS23" s="133">
        <v>0</v>
      </c>
      <c r="AT23" s="133">
        <v>0</v>
      </c>
      <c r="AU23" s="134">
        <f t="shared" si="3"/>
        <v>-1415350.21</v>
      </c>
      <c r="AV23" s="135">
        <v>-240358.59</v>
      </c>
      <c r="AW23" s="158">
        <f t="shared" si="4"/>
        <v>0</v>
      </c>
      <c r="AX23" s="158">
        <f t="shared" si="5"/>
        <v>-37274.420000000006</v>
      </c>
      <c r="AY23" s="133">
        <v>0</v>
      </c>
      <c r="AZ23" s="133">
        <v>-52455</v>
      </c>
      <c r="BA23" s="133">
        <v>0</v>
      </c>
      <c r="BB23" s="133">
        <v>-34474.69</v>
      </c>
      <c r="BC23" s="133">
        <v>-24621.24</v>
      </c>
      <c r="BD23" s="133">
        <v>0</v>
      </c>
      <c r="BE23" s="133">
        <v>0</v>
      </c>
      <c r="BF23" s="133">
        <v>-3510</v>
      </c>
      <c r="BG23" s="133">
        <v>0</v>
      </c>
      <c r="BH23" s="133">
        <v>-19413.12</v>
      </c>
      <c r="BI23" s="133">
        <v>-26181.72</v>
      </c>
      <c r="BJ23" s="133">
        <v>0</v>
      </c>
      <c r="BK23" s="133">
        <v>0</v>
      </c>
      <c r="BL23" s="133">
        <v>0</v>
      </c>
      <c r="BM23" s="133">
        <v>-71767</v>
      </c>
      <c r="BN23" s="133">
        <v>0</v>
      </c>
      <c r="BO23" s="133">
        <v>0</v>
      </c>
      <c r="BP23" s="133">
        <v>-18875.63</v>
      </c>
      <c r="BQ23" s="133">
        <v>-1692983.22</v>
      </c>
      <c r="BR23" s="144">
        <v>0</v>
      </c>
      <c r="BS23" s="144">
        <v>0</v>
      </c>
      <c r="BT23" s="144">
        <v>0</v>
      </c>
      <c r="BU23" s="155">
        <f t="shared" si="6"/>
        <v>0</v>
      </c>
      <c r="BV23" s="144">
        <v>0</v>
      </c>
      <c r="BW23" s="144">
        <v>37274.420000000006</v>
      </c>
      <c r="BX23" s="157">
        <f t="shared" si="7"/>
        <v>37274.420000000006</v>
      </c>
      <c r="BY23" s="145"/>
    </row>
    <row r="24" spans="1:77" x14ac:dyDescent="0.25">
      <c r="A24" s="87">
        <v>2139</v>
      </c>
      <c r="B24" s="88" t="s">
        <v>123</v>
      </c>
      <c r="C24" s="136">
        <v>0</v>
      </c>
      <c r="D24" s="181">
        <v>393</v>
      </c>
      <c r="E24" s="136">
        <v>0</v>
      </c>
      <c r="F24" s="136">
        <v>2.25</v>
      </c>
      <c r="G24" s="132" t="str">
        <f t="shared" si="0"/>
        <v>No</v>
      </c>
      <c r="H24" s="132" t="s">
        <v>220</v>
      </c>
      <c r="I24" s="132" t="str">
        <f t="shared" si="1"/>
        <v>300-399</v>
      </c>
      <c r="J24" s="132">
        <f>IF(G24=Benchmarking!$I$4,1,0)</f>
        <v>1</v>
      </c>
      <c r="K24" s="132">
        <f>IF(Benchmarking!$I$6="All",1,IF(Benchmarking!$I$6=H24,1,0))</f>
        <v>1</v>
      </c>
      <c r="L24" s="132">
        <f>IF(Benchmarking!$I$8="All",1,IF(Benchmarking!$I$8=I24,1,0))</f>
        <v>0</v>
      </c>
      <c r="M24" s="132">
        <f t="shared" si="2"/>
        <v>0</v>
      </c>
      <c r="N24" s="133">
        <v>928615.09</v>
      </c>
      <c r="O24" s="133">
        <v>69799.14</v>
      </c>
      <c r="P24" s="133">
        <v>265670.41000000003</v>
      </c>
      <c r="Q24" s="133">
        <v>21285.07</v>
      </c>
      <c r="R24" s="133">
        <v>64613.79</v>
      </c>
      <c r="S24" s="133">
        <v>0</v>
      </c>
      <c r="T24" s="133">
        <v>40772.730000000003</v>
      </c>
      <c r="U24" s="133">
        <v>6293.6500000000005</v>
      </c>
      <c r="V24" s="133">
        <v>3025</v>
      </c>
      <c r="W24" s="133">
        <v>18738.830000000002</v>
      </c>
      <c r="X24" s="133">
        <v>9041.52</v>
      </c>
      <c r="Y24" s="133">
        <v>43014.53</v>
      </c>
      <c r="Z24" s="133">
        <v>15685.970000000001</v>
      </c>
      <c r="AA24" s="133">
        <v>36560.129999999997</v>
      </c>
      <c r="AB24" s="133">
        <v>15332.2</v>
      </c>
      <c r="AC24" s="133">
        <v>28553.09</v>
      </c>
      <c r="AD24" s="133">
        <v>42496</v>
      </c>
      <c r="AE24" s="133">
        <v>21658.71</v>
      </c>
      <c r="AF24" s="133">
        <v>74942.259999999995</v>
      </c>
      <c r="AG24" s="133">
        <v>14898.79</v>
      </c>
      <c r="AH24" s="133">
        <v>0</v>
      </c>
      <c r="AI24" s="133">
        <v>18045.760000000002</v>
      </c>
      <c r="AJ24" s="133">
        <v>13416.84</v>
      </c>
      <c r="AK24" s="133">
        <v>1307.26</v>
      </c>
      <c r="AL24" s="133">
        <v>55852.33</v>
      </c>
      <c r="AM24" s="133">
        <v>46257.700000000004</v>
      </c>
      <c r="AN24" s="133">
        <v>25816.78</v>
      </c>
      <c r="AO24" s="133">
        <v>42796.18</v>
      </c>
      <c r="AP24" s="133">
        <v>0</v>
      </c>
      <c r="AQ24" s="133">
        <v>0</v>
      </c>
      <c r="AR24" s="133">
        <v>103944.66</v>
      </c>
      <c r="AS24" s="133">
        <v>0</v>
      </c>
      <c r="AT24" s="133">
        <v>0</v>
      </c>
      <c r="AU24" s="134">
        <f t="shared" si="3"/>
        <v>-1444318.48</v>
      </c>
      <c r="AV24" s="135">
        <v>-309579.5</v>
      </c>
      <c r="AW24" s="158">
        <f t="shared" si="4"/>
        <v>0</v>
      </c>
      <c r="AX24" s="158">
        <f t="shared" si="5"/>
        <v>-17225.150000000001</v>
      </c>
      <c r="AY24" s="133">
        <v>0</v>
      </c>
      <c r="AZ24" s="133">
        <v>-53185</v>
      </c>
      <c r="BA24" s="133">
        <v>0</v>
      </c>
      <c r="BB24" s="133">
        <v>-32624.46</v>
      </c>
      <c r="BC24" s="133">
        <v>-8985.91</v>
      </c>
      <c r="BD24" s="133">
        <v>-4839.58</v>
      </c>
      <c r="BE24" s="133">
        <v>0</v>
      </c>
      <c r="BF24" s="133">
        <v>-16260</v>
      </c>
      <c r="BG24" s="133">
        <v>-44.56</v>
      </c>
      <c r="BH24" s="133">
        <v>-42996.78</v>
      </c>
      <c r="BI24" s="133">
        <v>-3000.68</v>
      </c>
      <c r="BJ24" s="133">
        <v>0</v>
      </c>
      <c r="BK24" s="133">
        <v>0</v>
      </c>
      <c r="BL24" s="133">
        <v>0</v>
      </c>
      <c r="BM24" s="133">
        <v>-75268</v>
      </c>
      <c r="BN24" s="133">
        <v>0</v>
      </c>
      <c r="BO24" s="133">
        <v>0</v>
      </c>
      <c r="BP24" s="133">
        <v>-19070.2</v>
      </c>
      <c r="BQ24" s="133">
        <v>-1771123.13</v>
      </c>
      <c r="BR24" s="144">
        <v>0</v>
      </c>
      <c r="BS24" s="144">
        <v>0</v>
      </c>
      <c r="BT24" s="144">
        <v>0</v>
      </c>
      <c r="BU24" s="155">
        <f t="shared" si="6"/>
        <v>0</v>
      </c>
      <c r="BV24" s="144">
        <v>0</v>
      </c>
      <c r="BW24" s="144">
        <v>17225.150000000001</v>
      </c>
      <c r="BX24" s="157">
        <f t="shared" si="7"/>
        <v>17225.150000000001</v>
      </c>
      <c r="BY24" s="145"/>
    </row>
    <row r="25" spans="1:77" x14ac:dyDescent="0.25">
      <c r="A25" s="87">
        <v>2142</v>
      </c>
      <c r="B25" s="88" t="s">
        <v>124</v>
      </c>
      <c r="C25" s="136">
        <v>0</v>
      </c>
      <c r="D25" s="181">
        <v>160</v>
      </c>
      <c r="E25" s="136">
        <v>0</v>
      </c>
      <c r="F25" s="136">
        <v>6.833333333333333</v>
      </c>
      <c r="G25" s="132" t="str">
        <f t="shared" si="0"/>
        <v>No</v>
      </c>
      <c r="H25" s="132" t="s">
        <v>220</v>
      </c>
      <c r="I25" s="132" t="str">
        <f t="shared" si="1"/>
        <v>100-199</v>
      </c>
      <c r="J25" s="132">
        <f>IF(G25=Benchmarking!$I$4,1,0)</f>
        <v>1</v>
      </c>
      <c r="K25" s="132">
        <f>IF(Benchmarking!$I$6="All",1,IF(Benchmarking!$I$6=H25,1,0))</f>
        <v>1</v>
      </c>
      <c r="L25" s="132">
        <f>IF(Benchmarking!$I$8="All",1,IF(Benchmarking!$I$8=I25,1,0))</f>
        <v>1</v>
      </c>
      <c r="M25" s="132">
        <f t="shared" si="2"/>
        <v>1</v>
      </c>
      <c r="N25" s="133">
        <v>377873.21</v>
      </c>
      <c r="O25" s="133">
        <v>0</v>
      </c>
      <c r="P25" s="133">
        <v>195497.77</v>
      </c>
      <c r="Q25" s="133">
        <v>11753.32</v>
      </c>
      <c r="R25" s="133">
        <v>41345.03</v>
      </c>
      <c r="S25" s="133">
        <v>0</v>
      </c>
      <c r="T25" s="133">
        <v>20553.93</v>
      </c>
      <c r="U25" s="133">
        <v>4229.68</v>
      </c>
      <c r="V25" s="133">
        <v>1273</v>
      </c>
      <c r="W25" s="133">
        <v>3756.29</v>
      </c>
      <c r="X25" s="133">
        <v>3401.76</v>
      </c>
      <c r="Y25" s="133">
        <v>10575.630000000001</v>
      </c>
      <c r="Z25" s="133">
        <v>5334.75</v>
      </c>
      <c r="AA25" s="133">
        <v>16050.220000000001</v>
      </c>
      <c r="AB25" s="133">
        <v>935.7</v>
      </c>
      <c r="AC25" s="133">
        <v>16125.84</v>
      </c>
      <c r="AD25" s="133">
        <v>21581.75</v>
      </c>
      <c r="AE25" s="133">
        <v>4607.43</v>
      </c>
      <c r="AF25" s="133">
        <v>43641.24</v>
      </c>
      <c r="AG25" s="133">
        <v>6746.3600000000006</v>
      </c>
      <c r="AH25" s="133">
        <v>0</v>
      </c>
      <c r="AI25" s="133">
        <v>10574.550000000001</v>
      </c>
      <c r="AJ25" s="133">
        <v>5047.92</v>
      </c>
      <c r="AK25" s="133">
        <v>2872.44</v>
      </c>
      <c r="AL25" s="133">
        <v>31622.06</v>
      </c>
      <c r="AM25" s="133">
        <v>0</v>
      </c>
      <c r="AN25" s="133">
        <v>23602.350000000002</v>
      </c>
      <c r="AO25" s="133">
        <v>19808.850000000002</v>
      </c>
      <c r="AP25" s="133">
        <v>0</v>
      </c>
      <c r="AQ25" s="133">
        <v>0</v>
      </c>
      <c r="AR25" s="133">
        <v>12932.710000000001</v>
      </c>
      <c r="AS25" s="133">
        <v>0</v>
      </c>
      <c r="AT25" s="133">
        <v>0</v>
      </c>
      <c r="AU25" s="134">
        <f t="shared" si="3"/>
        <v>-663874.66999999993</v>
      </c>
      <c r="AV25" s="135">
        <v>-64894.93</v>
      </c>
      <c r="AW25" s="158">
        <f t="shared" si="4"/>
        <v>0</v>
      </c>
      <c r="AX25" s="158">
        <f t="shared" si="5"/>
        <v>-49135.5</v>
      </c>
      <c r="AY25" s="133">
        <v>0</v>
      </c>
      <c r="AZ25" s="133">
        <v>-53494.1</v>
      </c>
      <c r="BA25" s="133">
        <v>0</v>
      </c>
      <c r="BB25" s="133">
        <v>-667.03</v>
      </c>
      <c r="BC25" s="133">
        <v>0</v>
      </c>
      <c r="BD25" s="133">
        <v>-16346.300000000001</v>
      </c>
      <c r="BE25" s="133">
        <v>-649.29</v>
      </c>
      <c r="BF25" s="133">
        <v>0</v>
      </c>
      <c r="BG25" s="133">
        <v>-2476.86</v>
      </c>
      <c r="BH25" s="133">
        <v>-9501.6</v>
      </c>
      <c r="BI25" s="133">
        <v>-2874.9700000000003</v>
      </c>
      <c r="BJ25" s="133">
        <v>0</v>
      </c>
      <c r="BK25" s="133">
        <v>0</v>
      </c>
      <c r="BL25" s="133">
        <v>0</v>
      </c>
      <c r="BM25" s="133">
        <v>-34108</v>
      </c>
      <c r="BN25" s="133">
        <v>0</v>
      </c>
      <c r="BO25" s="133">
        <v>-1672</v>
      </c>
      <c r="BP25" s="133">
        <v>-12372.93</v>
      </c>
      <c r="BQ25" s="133">
        <v>-777905.1</v>
      </c>
      <c r="BR25" s="144">
        <v>0</v>
      </c>
      <c r="BS25" s="144">
        <v>0</v>
      </c>
      <c r="BT25" s="144">
        <v>0</v>
      </c>
      <c r="BU25" s="155">
        <f t="shared" si="6"/>
        <v>0</v>
      </c>
      <c r="BV25" s="144">
        <v>0</v>
      </c>
      <c r="BW25" s="144">
        <v>49135.5</v>
      </c>
      <c r="BX25" s="157">
        <f t="shared" si="7"/>
        <v>49135.5</v>
      </c>
      <c r="BY25" s="145"/>
    </row>
    <row r="26" spans="1:77" x14ac:dyDescent="0.25">
      <c r="A26" s="87">
        <v>2147</v>
      </c>
      <c r="B26" s="88" t="s">
        <v>125</v>
      </c>
      <c r="C26" s="136">
        <v>0</v>
      </c>
      <c r="D26" s="181">
        <v>117</v>
      </c>
      <c r="E26" s="136">
        <v>0</v>
      </c>
      <c r="F26" s="136">
        <v>4.666666666666667</v>
      </c>
      <c r="G26" s="132" t="str">
        <f t="shared" si="0"/>
        <v>No</v>
      </c>
      <c r="H26" s="132" t="s">
        <v>220</v>
      </c>
      <c r="I26" s="132" t="str">
        <f t="shared" si="1"/>
        <v>100-199</v>
      </c>
      <c r="J26" s="132">
        <f>IF(G26=Benchmarking!$I$4,1,0)</f>
        <v>1</v>
      </c>
      <c r="K26" s="132">
        <f>IF(Benchmarking!$I$6="All",1,IF(Benchmarking!$I$6=H26,1,0))</f>
        <v>1</v>
      </c>
      <c r="L26" s="132">
        <f>IF(Benchmarking!$I$8="All",1,IF(Benchmarking!$I$8=I26,1,0))</f>
        <v>1</v>
      </c>
      <c r="M26" s="132">
        <f t="shared" si="2"/>
        <v>1</v>
      </c>
      <c r="N26" s="133">
        <v>434814.95</v>
      </c>
      <c r="O26" s="133">
        <v>0</v>
      </c>
      <c r="P26" s="133">
        <v>130023.21</v>
      </c>
      <c r="Q26" s="133">
        <v>16289.16</v>
      </c>
      <c r="R26" s="133">
        <v>42725.23</v>
      </c>
      <c r="S26" s="133">
        <v>0</v>
      </c>
      <c r="T26" s="133">
        <v>0</v>
      </c>
      <c r="U26" s="133">
        <v>2962.09</v>
      </c>
      <c r="V26" s="133">
        <v>2618.9900000000002</v>
      </c>
      <c r="W26" s="133">
        <v>3017.65</v>
      </c>
      <c r="X26" s="133">
        <v>3459.96</v>
      </c>
      <c r="Y26" s="133">
        <v>8365.7000000000007</v>
      </c>
      <c r="Z26" s="133">
        <v>4497.7300000000005</v>
      </c>
      <c r="AA26" s="133">
        <v>10412.89</v>
      </c>
      <c r="AB26" s="133">
        <v>4399.8100000000004</v>
      </c>
      <c r="AC26" s="133">
        <v>14271.45</v>
      </c>
      <c r="AD26" s="133">
        <v>15219.5</v>
      </c>
      <c r="AE26" s="133">
        <v>6557.06</v>
      </c>
      <c r="AF26" s="133">
        <v>58379.22</v>
      </c>
      <c r="AG26" s="133">
        <v>5382.3</v>
      </c>
      <c r="AH26" s="133">
        <v>0</v>
      </c>
      <c r="AI26" s="133">
        <v>9400.15</v>
      </c>
      <c r="AJ26" s="133">
        <v>5663.66</v>
      </c>
      <c r="AK26" s="133">
        <v>3217.82</v>
      </c>
      <c r="AL26" s="133">
        <v>17630.86</v>
      </c>
      <c r="AM26" s="133">
        <v>0</v>
      </c>
      <c r="AN26" s="133">
        <v>19136.150000000001</v>
      </c>
      <c r="AO26" s="133">
        <v>26591.279999999999</v>
      </c>
      <c r="AP26" s="133">
        <v>0</v>
      </c>
      <c r="AQ26" s="133">
        <v>0</v>
      </c>
      <c r="AR26" s="133">
        <v>13796</v>
      </c>
      <c r="AS26" s="133">
        <v>0</v>
      </c>
      <c r="AT26" s="133">
        <v>0</v>
      </c>
      <c r="AU26" s="134">
        <f t="shared" si="3"/>
        <v>-671642.55999999994</v>
      </c>
      <c r="AV26" s="135">
        <v>-58281.8</v>
      </c>
      <c r="AW26" s="158">
        <f t="shared" si="4"/>
        <v>0</v>
      </c>
      <c r="AX26" s="158">
        <f t="shared" si="5"/>
        <v>-17631.910000000003</v>
      </c>
      <c r="AY26" s="133">
        <v>0</v>
      </c>
      <c r="AZ26" s="133">
        <v>-25555</v>
      </c>
      <c r="BA26" s="133">
        <v>-1200</v>
      </c>
      <c r="BB26" s="133">
        <v>-3577.25</v>
      </c>
      <c r="BC26" s="133">
        <v>-769.93000000000006</v>
      </c>
      <c r="BD26" s="133">
        <v>-7504.24</v>
      </c>
      <c r="BE26" s="133">
        <v>0</v>
      </c>
      <c r="BF26" s="133">
        <v>0</v>
      </c>
      <c r="BG26" s="133">
        <v>-1760.71</v>
      </c>
      <c r="BH26" s="133">
        <v>-18444.920000000002</v>
      </c>
      <c r="BI26" s="133">
        <v>-12041.49</v>
      </c>
      <c r="BJ26" s="133">
        <v>0</v>
      </c>
      <c r="BK26" s="133">
        <v>0</v>
      </c>
      <c r="BL26" s="133">
        <v>0</v>
      </c>
      <c r="BM26" s="133">
        <v>-30681</v>
      </c>
      <c r="BN26" s="133">
        <v>0</v>
      </c>
      <c r="BO26" s="133">
        <v>0</v>
      </c>
      <c r="BP26" s="133">
        <v>-7570.2</v>
      </c>
      <c r="BQ26" s="133">
        <v>-747556.27</v>
      </c>
      <c r="BR26" s="144">
        <v>0</v>
      </c>
      <c r="BS26" s="144">
        <v>0</v>
      </c>
      <c r="BT26" s="144">
        <v>0</v>
      </c>
      <c r="BU26" s="155">
        <f t="shared" si="6"/>
        <v>0</v>
      </c>
      <c r="BV26" s="144">
        <v>801.92000000000019</v>
      </c>
      <c r="BW26" s="144">
        <v>16829.990000000002</v>
      </c>
      <c r="BX26" s="157">
        <f t="shared" si="7"/>
        <v>17631.910000000003</v>
      </c>
      <c r="BY26" s="145"/>
    </row>
    <row r="27" spans="1:77" x14ac:dyDescent="0.25">
      <c r="A27" s="87">
        <v>2148</v>
      </c>
      <c r="B27" s="88" t="s">
        <v>126</v>
      </c>
      <c r="C27" s="136">
        <v>0</v>
      </c>
      <c r="D27" s="181">
        <v>92</v>
      </c>
      <c r="E27" s="136">
        <v>0</v>
      </c>
      <c r="F27" s="136">
        <v>7.583333333333333</v>
      </c>
      <c r="G27" s="132" t="str">
        <f t="shared" si="0"/>
        <v>No</v>
      </c>
      <c r="H27" s="132" t="s">
        <v>220</v>
      </c>
      <c r="I27" s="132" t="str">
        <f t="shared" si="1"/>
        <v>0-99</v>
      </c>
      <c r="J27" s="132">
        <f>IF(G27=Benchmarking!$I$4,1,0)</f>
        <v>1</v>
      </c>
      <c r="K27" s="132">
        <f>IF(Benchmarking!$I$6="All",1,IF(Benchmarking!$I$6=H27,1,0))</f>
        <v>1</v>
      </c>
      <c r="L27" s="132">
        <f>IF(Benchmarking!$I$8="All",1,IF(Benchmarking!$I$8=I27,1,0))</f>
        <v>0</v>
      </c>
      <c r="M27" s="132">
        <f t="shared" si="2"/>
        <v>0</v>
      </c>
      <c r="N27" s="133">
        <v>361374.55</v>
      </c>
      <c r="O27" s="133">
        <v>0</v>
      </c>
      <c r="P27" s="133">
        <v>87707.400000000009</v>
      </c>
      <c r="Q27" s="133">
        <v>19662.939999999999</v>
      </c>
      <c r="R27" s="133">
        <v>37259.200000000004</v>
      </c>
      <c r="S27" s="133">
        <v>0</v>
      </c>
      <c r="T27" s="133">
        <v>29858.04</v>
      </c>
      <c r="U27" s="133">
        <v>2191.56</v>
      </c>
      <c r="V27" s="133">
        <v>2406.73</v>
      </c>
      <c r="W27" s="133">
        <v>193.05</v>
      </c>
      <c r="X27" s="133">
        <v>2193.2400000000002</v>
      </c>
      <c r="Y27" s="133">
        <v>5266.91</v>
      </c>
      <c r="Z27" s="133">
        <v>2426.64</v>
      </c>
      <c r="AA27" s="133">
        <v>3146.31</v>
      </c>
      <c r="AB27" s="133">
        <v>550.55000000000007</v>
      </c>
      <c r="AC27" s="133">
        <v>11054.99</v>
      </c>
      <c r="AD27" s="133">
        <v>14096.75</v>
      </c>
      <c r="AE27" s="133">
        <v>2677.87</v>
      </c>
      <c r="AF27" s="133">
        <v>28012.22</v>
      </c>
      <c r="AG27" s="133">
        <v>29493.41</v>
      </c>
      <c r="AH27" s="133">
        <v>0</v>
      </c>
      <c r="AI27" s="133">
        <v>11870.39</v>
      </c>
      <c r="AJ27" s="133">
        <v>3415.16</v>
      </c>
      <c r="AK27" s="133">
        <v>4844.5600000000004</v>
      </c>
      <c r="AL27" s="133">
        <v>10687.84</v>
      </c>
      <c r="AM27" s="133">
        <v>4510</v>
      </c>
      <c r="AN27" s="133">
        <v>5016.5</v>
      </c>
      <c r="AO27" s="133">
        <v>8989.16</v>
      </c>
      <c r="AP27" s="133">
        <v>0</v>
      </c>
      <c r="AQ27" s="133">
        <v>0</v>
      </c>
      <c r="AR27" s="133">
        <v>35910.800000000003</v>
      </c>
      <c r="AS27" s="133">
        <v>0</v>
      </c>
      <c r="AT27" s="133">
        <v>0</v>
      </c>
      <c r="AU27" s="134">
        <f t="shared" si="3"/>
        <v>-482888.75000000006</v>
      </c>
      <c r="AV27" s="135">
        <v>-45229.23</v>
      </c>
      <c r="AW27" s="158">
        <f t="shared" si="4"/>
        <v>0</v>
      </c>
      <c r="AX27" s="158">
        <f t="shared" si="5"/>
        <v>-52862.68</v>
      </c>
      <c r="AY27" s="133">
        <v>0</v>
      </c>
      <c r="AZ27" s="133">
        <v>-36970</v>
      </c>
      <c r="BA27" s="133">
        <v>-45495.450000000004</v>
      </c>
      <c r="BB27" s="133">
        <v>-3564.2400000000002</v>
      </c>
      <c r="BC27" s="133">
        <v>-2739.39</v>
      </c>
      <c r="BD27" s="133">
        <v>-27050.63</v>
      </c>
      <c r="BE27" s="133">
        <v>0</v>
      </c>
      <c r="BF27" s="133">
        <v>0</v>
      </c>
      <c r="BG27" s="133">
        <v>0</v>
      </c>
      <c r="BH27" s="133">
        <v>-7428</v>
      </c>
      <c r="BI27" s="133">
        <v>-10694</v>
      </c>
      <c r="BJ27" s="133">
        <v>0</v>
      </c>
      <c r="BK27" s="133">
        <v>0</v>
      </c>
      <c r="BL27" s="133">
        <v>0</v>
      </c>
      <c r="BM27" s="133">
        <v>-25706</v>
      </c>
      <c r="BN27" s="133">
        <v>0</v>
      </c>
      <c r="BO27" s="133">
        <v>0</v>
      </c>
      <c r="BP27" s="133">
        <v>-8312.93</v>
      </c>
      <c r="BQ27" s="133">
        <v>-580980.66</v>
      </c>
      <c r="BR27" s="144">
        <v>0</v>
      </c>
      <c r="BS27" s="144">
        <v>0</v>
      </c>
      <c r="BT27" s="144">
        <v>0</v>
      </c>
      <c r="BU27" s="155">
        <f t="shared" si="6"/>
        <v>0</v>
      </c>
      <c r="BV27" s="144">
        <v>11201.19</v>
      </c>
      <c r="BW27" s="144">
        <v>41661.49</v>
      </c>
      <c r="BX27" s="157">
        <f t="shared" si="7"/>
        <v>52862.68</v>
      </c>
      <c r="BY27" s="145"/>
    </row>
    <row r="28" spans="1:77" x14ac:dyDescent="0.25">
      <c r="A28" s="87">
        <v>2155</v>
      </c>
      <c r="B28" s="88" t="s">
        <v>267</v>
      </c>
      <c r="C28" s="136">
        <v>0</v>
      </c>
      <c r="D28" s="181">
        <v>418</v>
      </c>
      <c r="E28" s="136">
        <v>9</v>
      </c>
      <c r="F28" s="136">
        <v>23.666666666666668</v>
      </c>
      <c r="G28" s="132" t="str">
        <f t="shared" si="0"/>
        <v>No</v>
      </c>
      <c r="H28" s="132" t="s">
        <v>220</v>
      </c>
      <c r="I28" s="132" t="str">
        <f t="shared" si="1"/>
        <v>400-499</v>
      </c>
      <c r="J28" s="132">
        <f>IF(G28=Benchmarking!$I$4,1,0)</f>
        <v>1</v>
      </c>
      <c r="K28" s="132">
        <f>IF(Benchmarking!$I$6="All",1,IF(Benchmarking!$I$6=H28,1,0))</f>
        <v>1</v>
      </c>
      <c r="L28" s="132">
        <f>IF(Benchmarking!$I$8="All",1,IF(Benchmarking!$I$8=I28,1,0))</f>
        <v>0</v>
      </c>
      <c r="M28" s="132">
        <f t="shared" si="2"/>
        <v>0</v>
      </c>
      <c r="N28" s="133">
        <v>1075136.73</v>
      </c>
      <c r="O28" s="133">
        <v>195.49</v>
      </c>
      <c r="P28" s="133">
        <v>651502.20000000007</v>
      </c>
      <c r="Q28" s="133">
        <v>49543.64</v>
      </c>
      <c r="R28" s="133">
        <v>110537.25</v>
      </c>
      <c r="S28" s="133">
        <v>0</v>
      </c>
      <c r="T28" s="133">
        <v>88123.26</v>
      </c>
      <c r="U28" s="133">
        <v>8271.2100000000009</v>
      </c>
      <c r="V28" s="133">
        <v>15231.26</v>
      </c>
      <c r="W28" s="133">
        <v>11638.04</v>
      </c>
      <c r="X28" s="133">
        <v>9332.52</v>
      </c>
      <c r="Y28" s="133">
        <v>14700.09</v>
      </c>
      <c r="Z28" s="133">
        <v>9782.4</v>
      </c>
      <c r="AA28" s="133">
        <v>37583.090000000004</v>
      </c>
      <c r="AB28" s="133">
        <v>5183.09</v>
      </c>
      <c r="AC28" s="133">
        <v>26483.82</v>
      </c>
      <c r="AD28" s="133">
        <v>29952</v>
      </c>
      <c r="AE28" s="133">
        <v>19162.07</v>
      </c>
      <c r="AF28" s="133">
        <v>72906.89</v>
      </c>
      <c r="AG28" s="133">
        <v>25783.200000000001</v>
      </c>
      <c r="AH28" s="133">
        <v>0</v>
      </c>
      <c r="AI28" s="133">
        <v>32631.24</v>
      </c>
      <c r="AJ28" s="133">
        <v>13848.57</v>
      </c>
      <c r="AK28" s="133">
        <v>1624.16</v>
      </c>
      <c r="AL28" s="133">
        <v>90178.49</v>
      </c>
      <c r="AM28" s="133">
        <v>0</v>
      </c>
      <c r="AN28" s="133">
        <v>64045.11</v>
      </c>
      <c r="AO28" s="133">
        <v>24982.3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4">
        <f t="shared" si="3"/>
        <v>-1542708.9200000002</v>
      </c>
      <c r="AV28" s="135">
        <v>-323708.28999999998</v>
      </c>
      <c r="AW28" s="158">
        <f t="shared" si="4"/>
        <v>-154560.35999999999</v>
      </c>
      <c r="AX28" s="158">
        <f t="shared" si="5"/>
        <v>-218339.21999999997</v>
      </c>
      <c r="AY28" s="133">
        <v>0</v>
      </c>
      <c r="AZ28" s="133">
        <v>-51820</v>
      </c>
      <c r="BA28" s="133">
        <v>-1200</v>
      </c>
      <c r="BB28" s="133">
        <v>-8416.7199999999993</v>
      </c>
      <c r="BC28" s="133">
        <v>0</v>
      </c>
      <c r="BD28" s="133">
        <v>-41900.020000000004</v>
      </c>
      <c r="BE28" s="133">
        <v>0</v>
      </c>
      <c r="BF28" s="133">
        <v>0</v>
      </c>
      <c r="BG28" s="133">
        <v>-168.45000000000002</v>
      </c>
      <c r="BH28" s="133">
        <v>-13502.220000000001</v>
      </c>
      <c r="BI28" s="133">
        <v>-4142.09</v>
      </c>
      <c r="BJ28" s="133">
        <v>0</v>
      </c>
      <c r="BK28" s="133">
        <v>0</v>
      </c>
      <c r="BL28" s="133">
        <v>0</v>
      </c>
      <c r="BM28" s="133">
        <v>-86369</v>
      </c>
      <c r="BN28" s="133">
        <v>-2408.25</v>
      </c>
      <c r="BO28" s="133">
        <v>0</v>
      </c>
      <c r="BP28" s="133">
        <v>-19986.62</v>
      </c>
      <c r="BQ28" s="133">
        <v>-2239316.79</v>
      </c>
      <c r="BR28" s="144">
        <v>0</v>
      </c>
      <c r="BS28" s="144">
        <v>48000</v>
      </c>
      <c r="BT28" s="144">
        <v>106560.36</v>
      </c>
      <c r="BU28" s="155">
        <f t="shared" si="6"/>
        <v>154560.35999999999</v>
      </c>
      <c r="BV28" s="144">
        <v>0</v>
      </c>
      <c r="BW28" s="144">
        <v>218339.21999999997</v>
      </c>
      <c r="BX28" s="157">
        <f t="shared" si="7"/>
        <v>218339.21999999997</v>
      </c>
      <c r="BY28" s="145"/>
    </row>
    <row r="29" spans="1:77" x14ac:dyDescent="0.25">
      <c r="A29" s="87">
        <v>2156</v>
      </c>
      <c r="B29" s="88" t="s">
        <v>127</v>
      </c>
      <c r="C29" s="136">
        <v>0</v>
      </c>
      <c r="D29" s="181">
        <v>448</v>
      </c>
      <c r="E29" s="136">
        <v>0</v>
      </c>
      <c r="F29" s="136">
        <v>6.583333333333333</v>
      </c>
      <c r="G29" s="132" t="str">
        <f t="shared" si="0"/>
        <v>No</v>
      </c>
      <c r="H29" s="132" t="s">
        <v>220</v>
      </c>
      <c r="I29" s="132" t="str">
        <f t="shared" si="1"/>
        <v>400-499</v>
      </c>
      <c r="J29" s="132">
        <f>IF(G29=Benchmarking!$I$4,1,0)</f>
        <v>1</v>
      </c>
      <c r="K29" s="132">
        <f>IF(Benchmarking!$I$6="All",1,IF(Benchmarking!$I$6=H29,1,0))</f>
        <v>1</v>
      </c>
      <c r="L29" s="132">
        <f>IF(Benchmarking!$I$8="All",1,IF(Benchmarking!$I$8=I29,1,0))</f>
        <v>0</v>
      </c>
      <c r="M29" s="132">
        <f t="shared" si="2"/>
        <v>0</v>
      </c>
      <c r="N29" s="133">
        <v>1079802.9099999999</v>
      </c>
      <c r="O29" s="133">
        <v>40100.980000000003</v>
      </c>
      <c r="P29" s="133">
        <v>313548.93</v>
      </c>
      <c r="Q29" s="133">
        <v>15626.210000000001</v>
      </c>
      <c r="R29" s="133">
        <v>87552.78</v>
      </c>
      <c r="S29" s="133">
        <v>0</v>
      </c>
      <c r="T29" s="133">
        <v>29677.95</v>
      </c>
      <c r="U29" s="133">
        <v>6828.45</v>
      </c>
      <c r="V29" s="133">
        <v>9651.44</v>
      </c>
      <c r="W29" s="133">
        <v>9442.380000000001</v>
      </c>
      <c r="X29" s="133">
        <v>9869.64</v>
      </c>
      <c r="Y29" s="133">
        <v>43964.21</v>
      </c>
      <c r="Z29" s="133">
        <v>33587.17</v>
      </c>
      <c r="AA29" s="133">
        <v>35917.050000000003</v>
      </c>
      <c r="AB29" s="133">
        <v>2512.84</v>
      </c>
      <c r="AC29" s="133">
        <v>21835.97</v>
      </c>
      <c r="AD29" s="133">
        <v>44544</v>
      </c>
      <c r="AE29" s="133">
        <v>9602.25</v>
      </c>
      <c r="AF29" s="133">
        <v>126206.81</v>
      </c>
      <c r="AG29" s="133">
        <v>37388.160000000003</v>
      </c>
      <c r="AH29" s="133">
        <v>0</v>
      </c>
      <c r="AI29" s="133">
        <v>12709.09</v>
      </c>
      <c r="AJ29" s="133">
        <v>14645.61</v>
      </c>
      <c r="AK29" s="133">
        <v>0</v>
      </c>
      <c r="AL29" s="133">
        <v>58179.85</v>
      </c>
      <c r="AM29" s="133">
        <v>13006</v>
      </c>
      <c r="AN29" s="133">
        <v>31089.48</v>
      </c>
      <c r="AO29" s="133">
        <v>22783.100000000002</v>
      </c>
      <c r="AP29" s="133">
        <v>0</v>
      </c>
      <c r="AQ29" s="133">
        <v>0</v>
      </c>
      <c r="AR29" s="133">
        <v>58638.1</v>
      </c>
      <c r="AS29" s="133">
        <v>0</v>
      </c>
      <c r="AT29" s="133">
        <v>0</v>
      </c>
      <c r="AU29" s="134">
        <f t="shared" si="3"/>
        <v>-1558721.23</v>
      </c>
      <c r="AV29" s="135">
        <v>-341966.77</v>
      </c>
      <c r="AW29" s="158">
        <f t="shared" si="4"/>
        <v>0</v>
      </c>
      <c r="AX29" s="158">
        <f t="shared" si="5"/>
        <v>-41287.269999999997</v>
      </c>
      <c r="AY29" s="133">
        <v>0</v>
      </c>
      <c r="AZ29" s="133">
        <v>-81665</v>
      </c>
      <c r="BA29" s="133">
        <v>-5596.39</v>
      </c>
      <c r="BB29" s="133">
        <v>0</v>
      </c>
      <c r="BC29" s="133">
        <v>-375</v>
      </c>
      <c r="BD29" s="133">
        <v>-2339.3000000000002</v>
      </c>
      <c r="BE29" s="133">
        <v>0</v>
      </c>
      <c r="BF29" s="133">
        <v>-2700</v>
      </c>
      <c r="BG29" s="133">
        <v>-15073.43</v>
      </c>
      <c r="BH29" s="133">
        <v>0</v>
      </c>
      <c r="BI29" s="133">
        <v>-22390.97</v>
      </c>
      <c r="BJ29" s="133">
        <v>0</v>
      </c>
      <c r="BK29" s="133">
        <v>0</v>
      </c>
      <c r="BL29" s="133">
        <v>0</v>
      </c>
      <c r="BM29" s="133">
        <v>-74014</v>
      </c>
      <c r="BN29" s="133">
        <v>0</v>
      </c>
      <c r="BO29" s="133">
        <v>0</v>
      </c>
      <c r="BP29" s="133">
        <v>-23706.68</v>
      </c>
      <c r="BQ29" s="133">
        <v>-1941975.27</v>
      </c>
      <c r="BR29" s="144">
        <v>0</v>
      </c>
      <c r="BS29" s="144">
        <v>0</v>
      </c>
      <c r="BT29" s="144">
        <v>0</v>
      </c>
      <c r="BU29" s="155">
        <f t="shared" si="6"/>
        <v>0</v>
      </c>
      <c r="BV29" s="144">
        <v>0</v>
      </c>
      <c r="BW29" s="144">
        <v>41287.269999999997</v>
      </c>
      <c r="BX29" s="157">
        <f t="shared" si="7"/>
        <v>41287.269999999997</v>
      </c>
      <c r="BY29" s="145"/>
    </row>
    <row r="30" spans="1:77" x14ac:dyDescent="0.25">
      <c r="A30" s="87">
        <v>2161</v>
      </c>
      <c r="B30" s="88" t="s">
        <v>128</v>
      </c>
      <c r="C30" s="136">
        <v>0</v>
      </c>
      <c r="D30" s="181">
        <v>208</v>
      </c>
      <c r="E30" s="136">
        <v>0</v>
      </c>
      <c r="F30" s="136">
        <v>11.416666666666666</v>
      </c>
      <c r="G30" s="132" t="str">
        <f t="shared" si="0"/>
        <v>No</v>
      </c>
      <c r="H30" s="132" t="s">
        <v>220</v>
      </c>
      <c r="I30" s="132" t="str">
        <f t="shared" si="1"/>
        <v>200-299</v>
      </c>
      <c r="J30" s="132">
        <f>IF(G30=Benchmarking!$I$4,1,0)</f>
        <v>1</v>
      </c>
      <c r="K30" s="132">
        <f>IF(Benchmarking!$I$6="All",1,IF(Benchmarking!$I$6=H30,1,0))</f>
        <v>1</v>
      </c>
      <c r="L30" s="132">
        <f>IF(Benchmarking!$I$8="All",1,IF(Benchmarking!$I$8=I30,1,0))</f>
        <v>0</v>
      </c>
      <c r="M30" s="132">
        <f t="shared" si="2"/>
        <v>0</v>
      </c>
      <c r="N30" s="133">
        <v>525018.12</v>
      </c>
      <c r="O30" s="133">
        <v>11470.25</v>
      </c>
      <c r="P30" s="133">
        <v>247425.33000000002</v>
      </c>
      <c r="Q30" s="133">
        <v>25777.920000000002</v>
      </c>
      <c r="R30" s="133">
        <v>56918.86</v>
      </c>
      <c r="S30" s="133">
        <v>0</v>
      </c>
      <c r="T30" s="133">
        <v>55902.81</v>
      </c>
      <c r="U30" s="133">
        <v>3808.67</v>
      </c>
      <c r="V30" s="133">
        <v>3912.64</v>
      </c>
      <c r="W30" s="133">
        <v>391.40000000000003</v>
      </c>
      <c r="X30" s="133">
        <v>4610.28</v>
      </c>
      <c r="Y30" s="133">
        <v>9611.4</v>
      </c>
      <c r="Z30" s="133">
        <v>5481.17</v>
      </c>
      <c r="AA30" s="133">
        <v>32453.46</v>
      </c>
      <c r="AB30" s="133">
        <v>3056.8</v>
      </c>
      <c r="AC30" s="133">
        <v>19420.490000000002</v>
      </c>
      <c r="AD30" s="133">
        <v>22579.75</v>
      </c>
      <c r="AE30" s="133">
        <v>11197.82</v>
      </c>
      <c r="AF30" s="133">
        <v>46548.5</v>
      </c>
      <c r="AG30" s="133">
        <v>17470.72</v>
      </c>
      <c r="AH30" s="133">
        <v>0</v>
      </c>
      <c r="AI30" s="133">
        <v>13047.44</v>
      </c>
      <c r="AJ30" s="133">
        <v>6841.26</v>
      </c>
      <c r="AK30" s="133">
        <v>7616.8600000000006</v>
      </c>
      <c r="AL30" s="133">
        <v>28361.25</v>
      </c>
      <c r="AM30" s="133">
        <v>25733.52</v>
      </c>
      <c r="AN30" s="133">
        <v>18865.760000000002</v>
      </c>
      <c r="AO30" s="133">
        <v>14353.970000000001</v>
      </c>
      <c r="AP30" s="133">
        <v>0</v>
      </c>
      <c r="AQ30" s="133">
        <v>0</v>
      </c>
      <c r="AR30" s="133">
        <v>0</v>
      </c>
      <c r="AS30" s="133">
        <v>0</v>
      </c>
      <c r="AT30" s="133">
        <v>0</v>
      </c>
      <c r="AU30" s="134">
        <f t="shared" si="3"/>
        <v>-835900.76</v>
      </c>
      <c r="AV30" s="135">
        <v>-98069.72</v>
      </c>
      <c r="AW30" s="158">
        <f t="shared" si="4"/>
        <v>0</v>
      </c>
      <c r="AX30" s="158">
        <f t="shared" si="5"/>
        <v>-118891.21</v>
      </c>
      <c r="AY30" s="133">
        <v>0</v>
      </c>
      <c r="AZ30" s="133">
        <v>-36315</v>
      </c>
      <c r="BA30" s="133">
        <v>-1200</v>
      </c>
      <c r="BB30" s="133">
        <v>-1807.52</v>
      </c>
      <c r="BC30" s="133">
        <v>-37150.01</v>
      </c>
      <c r="BD30" s="133">
        <v>-26067.18</v>
      </c>
      <c r="BE30" s="133">
        <v>0</v>
      </c>
      <c r="BF30" s="133">
        <v>0</v>
      </c>
      <c r="BG30" s="133">
        <v>-331.25</v>
      </c>
      <c r="BH30" s="133">
        <v>-12719.5</v>
      </c>
      <c r="BI30" s="133">
        <v>-18248.939999999999</v>
      </c>
      <c r="BJ30" s="133">
        <v>0</v>
      </c>
      <c r="BK30" s="133">
        <v>0</v>
      </c>
      <c r="BL30" s="133">
        <v>0</v>
      </c>
      <c r="BM30" s="133">
        <v>-48683</v>
      </c>
      <c r="BN30" s="133">
        <v>0</v>
      </c>
      <c r="BO30" s="133">
        <v>0</v>
      </c>
      <c r="BP30" s="133">
        <v>-11033.75</v>
      </c>
      <c r="BQ30" s="133">
        <v>-1052861.69</v>
      </c>
      <c r="BR30" s="144">
        <v>0</v>
      </c>
      <c r="BS30" s="144">
        <v>0</v>
      </c>
      <c r="BT30" s="144">
        <v>0</v>
      </c>
      <c r="BU30" s="155">
        <f t="shared" si="6"/>
        <v>0</v>
      </c>
      <c r="BV30" s="144">
        <v>0</v>
      </c>
      <c r="BW30" s="144">
        <v>118891.21</v>
      </c>
      <c r="BX30" s="157">
        <f t="shared" si="7"/>
        <v>118891.21</v>
      </c>
      <c r="BY30" s="145"/>
    </row>
    <row r="31" spans="1:77" x14ac:dyDescent="0.25">
      <c r="A31" s="87">
        <v>2163</v>
      </c>
      <c r="B31" s="88" t="s">
        <v>129</v>
      </c>
      <c r="C31" s="136">
        <v>0</v>
      </c>
      <c r="D31" s="181">
        <v>205</v>
      </c>
      <c r="E31" s="136">
        <v>0</v>
      </c>
      <c r="F31" s="136">
        <v>13.75</v>
      </c>
      <c r="G31" s="132" t="str">
        <f t="shared" si="0"/>
        <v>No</v>
      </c>
      <c r="H31" s="132" t="s">
        <v>220</v>
      </c>
      <c r="I31" s="132" t="str">
        <f t="shared" si="1"/>
        <v>200-299</v>
      </c>
      <c r="J31" s="132">
        <f>IF(G31=Benchmarking!$I$4,1,0)</f>
        <v>1</v>
      </c>
      <c r="K31" s="132">
        <f>IF(Benchmarking!$I$6="All",1,IF(Benchmarking!$I$6=H31,1,0))</f>
        <v>1</v>
      </c>
      <c r="L31" s="132">
        <f>IF(Benchmarking!$I$8="All",1,IF(Benchmarking!$I$8=I31,1,0))</f>
        <v>0</v>
      </c>
      <c r="M31" s="132">
        <f t="shared" si="2"/>
        <v>0</v>
      </c>
      <c r="N31" s="133">
        <v>474265.23</v>
      </c>
      <c r="O31" s="133">
        <v>1380</v>
      </c>
      <c r="P31" s="133">
        <v>188987.85</v>
      </c>
      <c r="Q31" s="133">
        <v>47065.79</v>
      </c>
      <c r="R31" s="133">
        <v>48330.63</v>
      </c>
      <c r="S31" s="133">
        <v>0</v>
      </c>
      <c r="T31" s="133">
        <v>6797.58</v>
      </c>
      <c r="U31" s="133">
        <v>0</v>
      </c>
      <c r="V31" s="133">
        <v>6717.4000000000005</v>
      </c>
      <c r="W31" s="133">
        <v>6438.3600000000006</v>
      </c>
      <c r="X31" s="133">
        <v>4543.2</v>
      </c>
      <c r="Y31" s="133">
        <v>35298.44</v>
      </c>
      <c r="Z31" s="133">
        <v>10663.47</v>
      </c>
      <c r="AA31" s="133">
        <v>2355.7800000000002</v>
      </c>
      <c r="AB31" s="133">
        <v>4257.45</v>
      </c>
      <c r="AC31" s="133">
        <v>12481.62</v>
      </c>
      <c r="AD31" s="133">
        <v>16716.5</v>
      </c>
      <c r="AE31" s="133">
        <v>6737.4800000000005</v>
      </c>
      <c r="AF31" s="133">
        <v>100879.16</v>
      </c>
      <c r="AG31" s="133">
        <v>56927.360000000001</v>
      </c>
      <c r="AH31" s="133">
        <v>0</v>
      </c>
      <c r="AI31" s="133">
        <v>7600.75</v>
      </c>
      <c r="AJ31" s="133">
        <v>6741.63</v>
      </c>
      <c r="AK31" s="133">
        <v>0</v>
      </c>
      <c r="AL31" s="133">
        <v>20220.73</v>
      </c>
      <c r="AM31" s="133">
        <v>5460</v>
      </c>
      <c r="AN31" s="133">
        <v>38893.82</v>
      </c>
      <c r="AO31" s="133">
        <v>32937.06</v>
      </c>
      <c r="AP31" s="133">
        <v>0</v>
      </c>
      <c r="AQ31" s="133">
        <v>0</v>
      </c>
      <c r="AR31" s="133">
        <v>48445</v>
      </c>
      <c r="AS31" s="133">
        <v>0</v>
      </c>
      <c r="AT31" s="133">
        <v>0</v>
      </c>
      <c r="AU31" s="134">
        <f t="shared" si="3"/>
        <v>-830195.51</v>
      </c>
      <c r="AV31" s="135">
        <v>-100793.39</v>
      </c>
      <c r="AW31" s="158">
        <f t="shared" si="4"/>
        <v>0</v>
      </c>
      <c r="AX31" s="158">
        <f t="shared" si="5"/>
        <v>-97162.110000000015</v>
      </c>
      <c r="AY31" s="133">
        <v>0</v>
      </c>
      <c r="AZ31" s="133">
        <v>-22175</v>
      </c>
      <c r="BA31" s="133">
        <v>-29775.84</v>
      </c>
      <c r="BB31" s="133">
        <v>-11346.35</v>
      </c>
      <c r="BC31" s="133">
        <v>0</v>
      </c>
      <c r="BD31" s="133">
        <v>-9553.23</v>
      </c>
      <c r="BE31" s="133">
        <v>0</v>
      </c>
      <c r="BF31" s="133">
        <v>-1604.66</v>
      </c>
      <c r="BG31" s="133">
        <v>0</v>
      </c>
      <c r="BH31" s="133">
        <v>-18725.350000000002</v>
      </c>
      <c r="BI31" s="133">
        <v>-9570.48</v>
      </c>
      <c r="BJ31" s="133">
        <v>0</v>
      </c>
      <c r="BK31" s="133">
        <v>0</v>
      </c>
      <c r="BL31" s="133">
        <v>0</v>
      </c>
      <c r="BM31" s="133">
        <v>-42763</v>
      </c>
      <c r="BN31" s="133">
        <v>0</v>
      </c>
      <c r="BO31" s="133">
        <v>0</v>
      </c>
      <c r="BP31" s="133">
        <v>-8973.75</v>
      </c>
      <c r="BQ31" s="133">
        <v>-1028151.01</v>
      </c>
      <c r="BR31" s="144">
        <v>0</v>
      </c>
      <c r="BS31" s="144">
        <v>0</v>
      </c>
      <c r="BT31" s="144">
        <v>0</v>
      </c>
      <c r="BU31" s="155">
        <f t="shared" si="6"/>
        <v>0</v>
      </c>
      <c r="BV31" s="144">
        <v>0</v>
      </c>
      <c r="BW31" s="144">
        <v>97162.110000000015</v>
      </c>
      <c r="BX31" s="157">
        <f t="shared" si="7"/>
        <v>97162.110000000015</v>
      </c>
      <c r="BY31" s="145"/>
    </row>
    <row r="32" spans="1:77" x14ac:dyDescent="0.25">
      <c r="A32" s="87">
        <v>2164</v>
      </c>
      <c r="B32" s="88" t="s">
        <v>130</v>
      </c>
      <c r="C32" s="136">
        <v>0</v>
      </c>
      <c r="D32" s="181">
        <v>156</v>
      </c>
      <c r="E32" s="136">
        <v>0</v>
      </c>
      <c r="F32" s="136">
        <v>4</v>
      </c>
      <c r="G32" s="132" t="str">
        <f t="shared" si="0"/>
        <v>No</v>
      </c>
      <c r="H32" s="132" t="s">
        <v>220</v>
      </c>
      <c r="I32" s="132" t="str">
        <f t="shared" si="1"/>
        <v>100-199</v>
      </c>
      <c r="J32" s="132">
        <f>IF(G32=Benchmarking!$I$4,1,0)</f>
        <v>1</v>
      </c>
      <c r="K32" s="132">
        <f>IF(Benchmarking!$I$6="All",1,IF(Benchmarking!$I$6=H32,1,0))</f>
        <v>1</v>
      </c>
      <c r="L32" s="132">
        <f>IF(Benchmarking!$I$8="All",1,IF(Benchmarking!$I$8=I32,1,0))</f>
        <v>1</v>
      </c>
      <c r="M32" s="132">
        <f t="shared" si="2"/>
        <v>1</v>
      </c>
      <c r="N32" s="133">
        <v>486513.35000000003</v>
      </c>
      <c r="O32" s="133">
        <v>568.91999999999996</v>
      </c>
      <c r="P32" s="133">
        <v>147679.38</v>
      </c>
      <c r="Q32" s="133">
        <v>18551.48</v>
      </c>
      <c r="R32" s="133">
        <v>29464.190000000002</v>
      </c>
      <c r="S32" s="133">
        <v>0</v>
      </c>
      <c r="T32" s="133">
        <v>0</v>
      </c>
      <c r="U32" s="133">
        <v>4173.26</v>
      </c>
      <c r="V32" s="133">
        <v>5641.2300000000005</v>
      </c>
      <c r="W32" s="133">
        <v>5705.35</v>
      </c>
      <c r="X32" s="133">
        <v>3558.48</v>
      </c>
      <c r="Y32" s="133">
        <v>6773.9800000000005</v>
      </c>
      <c r="Z32" s="133">
        <v>5124.43</v>
      </c>
      <c r="AA32" s="133">
        <v>2911.9700000000003</v>
      </c>
      <c r="AB32" s="133">
        <v>167.03</v>
      </c>
      <c r="AC32" s="133">
        <v>16857.560000000001</v>
      </c>
      <c r="AD32" s="133">
        <v>20708.5</v>
      </c>
      <c r="AE32" s="133">
        <v>6808.07</v>
      </c>
      <c r="AF32" s="133">
        <v>26532.57</v>
      </c>
      <c r="AG32" s="133">
        <v>5764.56</v>
      </c>
      <c r="AH32" s="133">
        <v>0</v>
      </c>
      <c r="AI32" s="133">
        <v>14548.67</v>
      </c>
      <c r="AJ32" s="133">
        <v>5280.39</v>
      </c>
      <c r="AK32" s="133">
        <v>202.35</v>
      </c>
      <c r="AL32" s="133">
        <v>19665.939999999999</v>
      </c>
      <c r="AM32" s="133">
        <v>0</v>
      </c>
      <c r="AN32" s="133">
        <v>6432.52</v>
      </c>
      <c r="AO32" s="133">
        <v>23022.41</v>
      </c>
      <c r="AP32" s="133">
        <v>0</v>
      </c>
      <c r="AQ32" s="133">
        <v>0</v>
      </c>
      <c r="AR32" s="133">
        <v>0</v>
      </c>
      <c r="AS32" s="133">
        <v>0</v>
      </c>
      <c r="AT32" s="133">
        <v>0</v>
      </c>
      <c r="AU32" s="134">
        <f t="shared" si="3"/>
        <v>-650700.36</v>
      </c>
      <c r="AV32" s="135">
        <v>-74826.44</v>
      </c>
      <c r="AW32" s="158">
        <f t="shared" si="4"/>
        <v>0</v>
      </c>
      <c r="AX32" s="158">
        <f t="shared" si="5"/>
        <v>-22147.88</v>
      </c>
      <c r="AY32" s="133">
        <v>0</v>
      </c>
      <c r="AZ32" s="133">
        <v>-42095</v>
      </c>
      <c r="BA32" s="133">
        <v>0</v>
      </c>
      <c r="BB32" s="133">
        <v>-2550.85</v>
      </c>
      <c r="BC32" s="133">
        <v>-300</v>
      </c>
      <c r="BD32" s="133">
        <v>-11187.48</v>
      </c>
      <c r="BE32" s="133">
        <v>0</v>
      </c>
      <c r="BF32" s="133">
        <v>-391.5</v>
      </c>
      <c r="BG32" s="133">
        <v>0</v>
      </c>
      <c r="BH32" s="133">
        <v>-3828.01</v>
      </c>
      <c r="BI32" s="133">
        <v>-1970</v>
      </c>
      <c r="BJ32" s="133">
        <v>0</v>
      </c>
      <c r="BK32" s="133">
        <v>0</v>
      </c>
      <c r="BL32" s="133">
        <v>0</v>
      </c>
      <c r="BM32" s="133">
        <v>-38514</v>
      </c>
      <c r="BN32" s="133">
        <v>0</v>
      </c>
      <c r="BO32" s="133">
        <v>-150.5</v>
      </c>
      <c r="BP32" s="133">
        <v>-9930.2000000000007</v>
      </c>
      <c r="BQ32" s="133">
        <v>-747674.68</v>
      </c>
      <c r="BR32" s="144">
        <v>0</v>
      </c>
      <c r="BS32" s="144">
        <v>0</v>
      </c>
      <c r="BT32" s="144">
        <v>0</v>
      </c>
      <c r="BU32" s="155">
        <f t="shared" si="6"/>
        <v>0</v>
      </c>
      <c r="BV32" s="144">
        <v>0</v>
      </c>
      <c r="BW32" s="144">
        <v>22147.88</v>
      </c>
      <c r="BX32" s="157">
        <f t="shared" si="7"/>
        <v>22147.88</v>
      </c>
      <c r="BY32" s="145"/>
    </row>
    <row r="33" spans="1:77" x14ac:dyDescent="0.25">
      <c r="A33" s="87">
        <v>2165</v>
      </c>
      <c r="B33" s="88" t="s">
        <v>131</v>
      </c>
      <c r="C33" s="136">
        <v>0</v>
      </c>
      <c r="D33" s="181">
        <v>350</v>
      </c>
      <c r="E33" s="136">
        <v>0</v>
      </c>
      <c r="F33" s="136">
        <v>6.833333333333333</v>
      </c>
      <c r="G33" s="132" t="str">
        <f t="shared" si="0"/>
        <v>No</v>
      </c>
      <c r="H33" s="132" t="s">
        <v>220</v>
      </c>
      <c r="I33" s="132" t="str">
        <f t="shared" si="1"/>
        <v>300-399</v>
      </c>
      <c r="J33" s="132">
        <f>IF(G33=Benchmarking!$I$4,1,0)</f>
        <v>1</v>
      </c>
      <c r="K33" s="132">
        <f>IF(Benchmarking!$I$6="All",1,IF(Benchmarking!$I$6=H33,1,0))</f>
        <v>1</v>
      </c>
      <c r="L33" s="132">
        <f>IF(Benchmarking!$I$8="All",1,IF(Benchmarking!$I$8=I33,1,0))</f>
        <v>0</v>
      </c>
      <c r="M33" s="132">
        <f t="shared" si="2"/>
        <v>0</v>
      </c>
      <c r="N33" s="133">
        <v>760372.03</v>
      </c>
      <c r="O33" s="133">
        <v>0</v>
      </c>
      <c r="P33" s="133">
        <v>319688.18</v>
      </c>
      <c r="Q33" s="133">
        <v>44250.450000000004</v>
      </c>
      <c r="R33" s="133">
        <v>90744.680000000008</v>
      </c>
      <c r="S33" s="133">
        <v>0</v>
      </c>
      <c r="T33" s="133">
        <v>55287.130000000005</v>
      </c>
      <c r="U33" s="133">
        <v>7198.63</v>
      </c>
      <c r="V33" s="133">
        <v>9156.42</v>
      </c>
      <c r="W33" s="133">
        <v>5332.4000000000005</v>
      </c>
      <c r="X33" s="133">
        <v>7295.88</v>
      </c>
      <c r="Y33" s="133">
        <v>17624.66</v>
      </c>
      <c r="Z33" s="133">
        <v>21923.9</v>
      </c>
      <c r="AA33" s="133">
        <v>26989.760000000002</v>
      </c>
      <c r="AB33" s="133">
        <v>438.34000000000003</v>
      </c>
      <c r="AC33" s="133">
        <v>28846.170000000002</v>
      </c>
      <c r="AD33" s="133">
        <v>41984</v>
      </c>
      <c r="AE33" s="133">
        <v>8787.81</v>
      </c>
      <c r="AF33" s="133">
        <v>75728.73</v>
      </c>
      <c r="AG33" s="133">
        <v>8435.74</v>
      </c>
      <c r="AH33" s="133">
        <v>0</v>
      </c>
      <c r="AI33" s="133">
        <v>28948.68</v>
      </c>
      <c r="AJ33" s="133">
        <v>10826.460000000001</v>
      </c>
      <c r="AK33" s="133">
        <v>4137.97</v>
      </c>
      <c r="AL33" s="133">
        <v>69460.05</v>
      </c>
      <c r="AM33" s="133">
        <v>0</v>
      </c>
      <c r="AN33" s="133">
        <v>10735</v>
      </c>
      <c r="AO33" s="133">
        <v>14778.9</v>
      </c>
      <c r="AP33" s="133">
        <v>0</v>
      </c>
      <c r="AQ33" s="133">
        <v>0</v>
      </c>
      <c r="AR33" s="133">
        <v>49000</v>
      </c>
      <c r="AS33" s="133">
        <v>0</v>
      </c>
      <c r="AT33" s="133">
        <v>0</v>
      </c>
      <c r="AU33" s="134">
        <f t="shared" si="3"/>
        <v>-1249988.6999999997</v>
      </c>
      <c r="AV33" s="135">
        <v>-220203.56</v>
      </c>
      <c r="AW33" s="158">
        <f t="shared" si="4"/>
        <v>0</v>
      </c>
      <c r="AX33" s="158">
        <f t="shared" si="5"/>
        <v>-49840.080000000009</v>
      </c>
      <c r="AY33" s="133">
        <v>0</v>
      </c>
      <c r="AZ33" s="133">
        <v>-73145</v>
      </c>
      <c r="BA33" s="133">
        <v>0</v>
      </c>
      <c r="BB33" s="133">
        <v>-5719.52</v>
      </c>
      <c r="BC33" s="133">
        <v>-2803.64</v>
      </c>
      <c r="BD33" s="133">
        <v>-43706.200000000004</v>
      </c>
      <c r="BE33" s="133">
        <v>0</v>
      </c>
      <c r="BF33" s="133">
        <v>-4500</v>
      </c>
      <c r="BG33" s="133">
        <v>-3798.96</v>
      </c>
      <c r="BH33" s="133">
        <v>-2681.8</v>
      </c>
      <c r="BI33" s="133">
        <v>-7822.28</v>
      </c>
      <c r="BJ33" s="133">
        <v>0</v>
      </c>
      <c r="BK33" s="133">
        <v>0</v>
      </c>
      <c r="BL33" s="133">
        <v>0</v>
      </c>
      <c r="BM33" s="133">
        <v>-72889</v>
      </c>
      <c r="BN33" s="133">
        <v>-4.93</v>
      </c>
      <c r="BO33" s="133">
        <v>0</v>
      </c>
      <c r="BP33" s="133">
        <v>-18245.010000000002</v>
      </c>
      <c r="BQ33" s="133">
        <v>-1520032.3399999999</v>
      </c>
      <c r="BR33" s="144">
        <v>0</v>
      </c>
      <c r="BS33" s="144">
        <v>0</v>
      </c>
      <c r="BT33" s="144">
        <v>0</v>
      </c>
      <c r="BU33" s="155">
        <f t="shared" si="6"/>
        <v>0</v>
      </c>
      <c r="BV33" s="144">
        <v>0</v>
      </c>
      <c r="BW33" s="144">
        <v>49840.080000000009</v>
      </c>
      <c r="BX33" s="157">
        <f t="shared" si="7"/>
        <v>49840.080000000009</v>
      </c>
      <c r="BY33" s="145"/>
    </row>
    <row r="34" spans="1:77" x14ac:dyDescent="0.25">
      <c r="A34" s="87">
        <v>2166</v>
      </c>
      <c r="B34" s="88" t="s">
        <v>132</v>
      </c>
      <c r="C34" s="136">
        <v>0</v>
      </c>
      <c r="D34" s="181">
        <v>100</v>
      </c>
      <c r="E34" s="136">
        <v>0</v>
      </c>
      <c r="F34" s="136">
        <v>3.4166666666666665</v>
      </c>
      <c r="G34" s="132" t="str">
        <f t="shared" si="0"/>
        <v>No</v>
      </c>
      <c r="H34" s="132" t="s">
        <v>220</v>
      </c>
      <c r="I34" s="132" t="str">
        <f t="shared" si="1"/>
        <v>100-199</v>
      </c>
      <c r="J34" s="132">
        <f>IF(G34=Benchmarking!$I$4,1,0)</f>
        <v>1</v>
      </c>
      <c r="K34" s="132">
        <f>IF(Benchmarking!$I$6="All",1,IF(Benchmarking!$I$6=H34,1,0))</f>
        <v>1</v>
      </c>
      <c r="L34" s="132">
        <f>IF(Benchmarking!$I$8="All",1,IF(Benchmarking!$I$8=I34,1,0))</f>
        <v>1</v>
      </c>
      <c r="M34" s="132">
        <f t="shared" si="2"/>
        <v>1</v>
      </c>
      <c r="N34" s="133">
        <v>303968.57</v>
      </c>
      <c r="O34" s="133">
        <v>0</v>
      </c>
      <c r="P34" s="133">
        <v>85286.02</v>
      </c>
      <c r="Q34" s="133">
        <v>12534.4</v>
      </c>
      <c r="R34" s="133">
        <v>22115.82</v>
      </c>
      <c r="S34" s="133">
        <v>0</v>
      </c>
      <c r="T34" s="133">
        <v>4706.6400000000003</v>
      </c>
      <c r="U34" s="133">
        <v>2017.24</v>
      </c>
      <c r="V34" s="133">
        <v>1120.82</v>
      </c>
      <c r="W34" s="133">
        <v>2901.64</v>
      </c>
      <c r="X34" s="133">
        <v>2148.48</v>
      </c>
      <c r="Y34" s="133">
        <v>14731.03</v>
      </c>
      <c r="Z34" s="133">
        <v>2245.92</v>
      </c>
      <c r="AA34" s="133">
        <v>14886.68</v>
      </c>
      <c r="AB34" s="133">
        <v>261.66000000000003</v>
      </c>
      <c r="AC34" s="133">
        <v>14165.41</v>
      </c>
      <c r="AD34" s="133">
        <v>13722.5</v>
      </c>
      <c r="AE34" s="133">
        <v>3311.6800000000003</v>
      </c>
      <c r="AF34" s="133">
        <v>26966.07</v>
      </c>
      <c r="AG34" s="133">
        <v>10704.65</v>
      </c>
      <c r="AH34" s="133">
        <v>0</v>
      </c>
      <c r="AI34" s="133">
        <v>6450.6900000000005</v>
      </c>
      <c r="AJ34" s="133">
        <v>3188.16</v>
      </c>
      <c r="AK34" s="133">
        <v>0</v>
      </c>
      <c r="AL34" s="133">
        <v>15582.14</v>
      </c>
      <c r="AM34" s="133">
        <v>0</v>
      </c>
      <c r="AN34" s="133">
        <v>1969.5</v>
      </c>
      <c r="AO34" s="133">
        <v>17028.41</v>
      </c>
      <c r="AP34" s="133">
        <v>0</v>
      </c>
      <c r="AQ34" s="133">
        <v>0</v>
      </c>
      <c r="AR34" s="133">
        <v>0</v>
      </c>
      <c r="AS34" s="133">
        <v>0</v>
      </c>
      <c r="AT34" s="133">
        <v>0</v>
      </c>
      <c r="AU34" s="134">
        <f t="shared" si="3"/>
        <v>-438703.25999999995</v>
      </c>
      <c r="AV34" s="135">
        <v>-47148.46</v>
      </c>
      <c r="AW34" s="158">
        <f t="shared" si="4"/>
        <v>0</v>
      </c>
      <c r="AX34" s="158">
        <f t="shared" si="5"/>
        <v>-28249.21</v>
      </c>
      <c r="AY34" s="133">
        <v>0</v>
      </c>
      <c r="AZ34" s="133">
        <v>-25565</v>
      </c>
      <c r="BA34" s="133">
        <v>-16.66</v>
      </c>
      <c r="BB34" s="133">
        <v>-2829.16</v>
      </c>
      <c r="BC34" s="133">
        <v>0</v>
      </c>
      <c r="BD34" s="133">
        <v>0</v>
      </c>
      <c r="BE34" s="133">
        <v>-25</v>
      </c>
      <c r="BF34" s="133">
        <v>-2890</v>
      </c>
      <c r="BG34" s="133">
        <v>0</v>
      </c>
      <c r="BH34" s="133">
        <v>-3127.5</v>
      </c>
      <c r="BI34" s="133">
        <v>-4271.37</v>
      </c>
      <c r="BJ34" s="133">
        <v>0</v>
      </c>
      <c r="BK34" s="133">
        <v>0</v>
      </c>
      <c r="BL34" s="133">
        <v>0</v>
      </c>
      <c r="BM34" s="133">
        <v>-32114</v>
      </c>
      <c r="BN34" s="133">
        <v>0</v>
      </c>
      <c r="BO34" s="133">
        <v>0</v>
      </c>
      <c r="BP34" s="133">
        <v>-5701.04</v>
      </c>
      <c r="BQ34" s="133">
        <v>-514100.93</v>
      </c>
      <c r="BR34" s="144">
        <v>0</v>
      </c>
      <c r="BS34" s="144">
        <v>0</v>
      </c>
      <c r="BT34" s="144">
        <v>0</v>
      </c>
      <c r="BU34" s="155">
        <f t="shared" si="6"/>
        <v>0</v>
      </c>
      <c r="BV34" s="144">
        <v>4391.1000000000004</v>
      </c>
      <c r="BW34" s="144">
        <v>23858.11</v>
      </c>
      <c r="BX34" s="157">
        <f t="shared" si="7"/>
        <v>28249.21</v>
      </c>
      <c r="BY34" s="145"/>
    </row>
    <row r="35" spans="1:77" x14ac:dyDescent="0.25">
      <c r="A35" s="87">
        <v>2167</v>
      </c>
      <c r="B35" s="88" t="s">
        <v>133</v>
      </c>
      <c r="C35" s="136">
        <v>0</v>
      </c>
      <c r="D35" s="181">
        <v>200</v>
      </c>
      <c r="E35" s="136">
        <v>0</v>
      </c>
      <c r="F35" s="136">
        <v>5.416666666666667</v>
      </c>
      <c r="G35" s="132" t="str">
        <f t="shared" si="0"/>
        <v>No</v>
      </c>
      <c r="H35" s="132" t="s">
        <v>220</v>
      </c>
      <c r="I35" s="132" t="str">
        <f t="shared" si="1"/>
        <v>200-299</v>
      </c>
      <c r="J35" s="132">
        <f>IF(G35=Benchmarking!$I$4,1,0)</f>
        <v>1</v>
      </c>
      <c r="K35" s="132">
        <f>IF(Benchmarking!$I$6="All",1,IF(Benchmarking!$I$6=H35,1,0))</f>
        <v>1</v>
      </c>
      <c r="L35" s="132">
        <f>IF(Benchmarking!$I$8="All",1,IF(Benchmarking!$I$8=I35,1,0))</f>
        <v>0</v>
      </c>
      <c r="M35" s="132">
        <f t="shared" si="2"/>
        <v>0</v>
      </c>
      <c r="N35" s="133">
        <v>542814.68000000005</v>
      </c>
      <c r="O35" s="133">
        <v>3187.65</v>
      </c>
      <c r="P35" s="133">
        <v>189438.4</v>
      </c>
      <c r="Q35" s="133">
        <v>19103.05</v>
      </c>
      <c r="R35" s="133">
        <v>46635.71</v>
      </c>
      <c r="S35" s="133">
        <v>0</v>
      </c>
      <c r="T35" s="133">
        <v>53794.51</v>
      </c>
      <c r="U35" s="133">
        <v>961</v>
      </c>
      <c r="V35" s="133">
        <v>4736.5600000000004</v>
      </c>
      <c r="W35" s="133">
        <v>391.40000000000003</v>
      </c>
      <c r="X35" s="133">
        <v>10725.880000000001</v>
      </c>
      <c r="Y35" s="133">
        <v>16692.560000000001</v>
      </c>
      <c r="Z35" s="133">
        <v>3624.44</v>
      </c>
      <c r="AA35" s="133">
        <v>15600</v>
      </c>
      <c r="AB35" s="133">
        <v>4434.1000000000004</v>
      </c>
      <c r="AC35" s="133">
        <v>10453.84</v>
      </c>
      <c r="AD35" s="133">
        <v>21457</v>
      </c>
      <c r="AE35" s="133">
        <v>7033.39</v>
      </c>
      <c r="AF35" s="133">
        <v>32527.31</v>
      </c>
      <c r="AG35" s="133">
        <v>5576.6500000000005</v>
      </c>
      <c r="AH35" s="133">
        <v>0</v>
      </c>
      <c r="AI35" s="133">
        <v>12870.220000000001</v>
      </c>
      <c r="AJ35" s="133">
        <v>6841.26</v>
      </c>
      <c r="AK35" s="133">
        <v>6059.18</v>
      </c>
      <c r="AL35" s="133">
        <v>25535.89</v>
      </c>
      <c r="AM35" s="133">
        <v>7002</v>
      </c>
      <c r="AN35" s="133">
        <v>18683.21</v>
      </c>
      <c r="AO35" s="133">
        <v>27363.200000000001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4">
        <f t="shared" si="3"/>
        <v>-785425.59</v>
      </c>
      <c r="AV35" s="135">
        <v>-109117.4</v>
      </c>
      <c r="AW35" s="158">
        <f t="shared" si="4"/>
        <v>0</v>
      </c>
      <c r="AX35" s="158">
        <f t="shared" si="5"/>
        <v>-38984.039999999994</v>
      </c>
      <c r="AY35" s="133">
        <v>0</v>
      </c>
      <c r="AZ35" s="133">
        <v>-12070</v>
      </c>
      <c r="BA35" s="133">
        <v>-1200</v>
      </c>
      <c r="BB35" s="133">
        <v>-2567.5</v>
      </c>
      <c r="BC35" s="133">
        <v>0</v>
      </c>
      <c r="BD35" s="133">
        <v>-49960.26</v>
      </c>
      <c r="BE35" s="133">
        <v>0</v>
      </c>
      <c r="BF35" s="133">
        <v>-944.53</v>
      </c>
      <c r="BG35" s="133">
        <v>-175.86</v>
      </c>
      <c r="BH35" s="133">
        <v>-3626.79</v>
      </c>
      <c r="BI35" s="133">
        <v>-19461.010000000002</v>
      </c>
      <c r="BJ35" s="133">
        <v>0</v>
      </c>
      <c r="BK35" s="133">
        <v>0</v>
      </c>
      <c r="BL35" s="133">
        <v>0</v>
      </c>
      <c r="BM35" s="133">
        <v>-54718</v>
      </c>
      <c r="BN35" s="133">
        <v>-1782.91</v>
      </c>
      <c r="BO35" s="133">
        <v>0</v>
      </c>
      <c r="BP35" s="133">
        <v>-8381.0499999999993</v>
      </c>
      <c r="BQ35" s="133">
        <v>-933527.03</v>
      </c>
      <c r="BR35" s="144">
        <v>0</v>
      </c>
      <c r="BS35" s="144">
        <v>0</v>
      </c>
      <c r="BT35" s="144">
        <v>0</v>
      </c>
      <c r="BU35" s="155">
        <f t="shared" si="6"/>
        <v>0</v>
      </c>
      <c r="BV35" s="144">
        <v>0</v>
      </c>
      <c r="BW35" s="144">
        <v>38984.039999999994</v>
      </c>
      <c r="BX35" s="157">
        <f t="shared" si="7"/>
        <v>38984.039999999994</v>
      </c>
      <c r="BY35" s="145"/>
    </row>
    <row r="36" spans="1:77" x14ac:dyDescent="0.25">
      <c r="A36" s="87">
        <v>2168</v>
      </c>
      <c r="B36" s="88" t="s">
        <v>134</v>
      </c>
      <c r="C36" s="136">
        <v>0</v>
      </c>
      <c r="D36" s="181">
        <v>208</v>
      </c>
      <c r="E36" s="136">
        <v>0</v>
      </c>
      <c r="F36" s="136">
        <v>5.25</v>
      </c>
      <c r="G36" s="132" t="str">
        <f t="shared" si="0"/>
        <v>No</v>
      </c>
      <c r="H36" s="132" t="s">
        <v>220</v>
      </c>
      <c r="I36" s="132" t="str">
        <f t="shared" si="1"/>
        <v>200-299</v>
      </c>
      <c r="J36" s="132">
        <f>IF(G36=Benchmarking!$I$4,1,0)</f>
        <v>1</v>
      </c>
      <c r="K36" s="132">
        <f>IF(Benchmarking!$I$6="All",1,IF(Benchmarking!$I$6=H36,1,0))</f>
        <v>1</v>
      </c>
      <c r="L36" s="132">
        <f>IF(Benchmarking!$I$8="All",1,IF(Benchmarking!$I$8=I36,1,0))</f>
        <v>0</v>
      </c>
      <c r="M36" s="132">
        <f t="shared" si="2"/>
        <v>0</v>
      </c>
      <c r="N36" s="133">
        <v>513177.07</v>
      </c>
      <c r="O36" s="133">
        <v>234</v>
      </c>
      <c r="P36" s="133">
        <v>160096.80000000002</v>
      </c>
      <c r="Q36" s="133">
        <v>24630.14</v>
      </c>
      <c r="R36" s="133">
        <v>55100.12</v>
      </c>
      <c r="S36" s="133">
        <v>0</v>
      </c>
      <c r="T36" s="133">
        <v>32321.350000000002</v>
      </c>
      <c r="U36" s="133">
        <v>6923.9000000000005</v>
      </c>
      <c r="V36" s="133">
        <v>4637</v>
      </c>
      <c r="W36" s="133">
        <v>3989.1</v>
      </c>
      <c r="X36" s="133">
        <v>4830.21</v>
      </c>
      <c r="Y36" s="133">
        <v>6039.9800000000005</v>
      </c>
      <c r="Z36" s="133">
        <v>3800</v>
      </c>
      <c r="AA36" s="133">
        <v>23007.61</v>
      </c>
      <c r="AB36" s="133">
        <v>3651.09</v>
      </c>
      <c r="AC36" s="133">
        <v>12431.91</v>
      </c>
      <c r="AD36" s="133">
        <v>18837.25</v>
      </c>
      <c r="AE36" s="133">
        <v>12872.5</v>
      </c>
      <c r="AF36" s="133">
        <v>38798.47</v>
      </c>
      <c r="AG36" s="133">
        <v>15862.640000000001</v>
      </c>
      <c r="AH36" s="133">
        <v>0</v>
      </c>
      <c r="AI36" s="133">
        <v>12968.550000000001</v>
      </c>
      <c r="AJ36" s="133">
        <v>6808.05</v>
      </c>
      <c r="AK36" s="133">
        <v>3423.34</v>
      </c>
      <c r="AL36" s="133">
        <v>38806.800000000003</v>
      </c>
      <c r="AM36" s="133">
        <v>10340</v>
      </c>
      <c r="AN36" s="133">
        <v>33182.270000000004</v>
      </c>
      <c r="AO36" s="133">
        <v>30324.23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4">
        <f t="shared" si="3"/>
        <v>-797669.58000000007</v>
      </c>
      <c r="AV36" s="135">
        <v>-93300.33</v>
      </c>
      <c r="AW36" s="158">
        <f t="shared" si="4"/>
        <v>0</v>
      </c>
      <c r="AX36" s="158">
        <f t="shared" si="5"/>
        <v>-34345.12000000001</v>
      </c>
      <c r="AY36" s="133">
        <v>0</v>
      </c>
      <c r="AZ36" s="133">
        <v>-65765</v>
      </c>
      <c r="BA36" s="133">
        <v>-5000</v>
      </c>
      <c r="BB36" s="133">
        <v>-4770.1500000000005</v>
      </c>
      <c r="BC36" s="133">
        <v>-260</v>
      </c>
      <c r="BD36" s="133">
        <v>-22845.29</v>
      </c>
      <c r="BE36" s="133">
        <v>0</v>
      </c>
      <c r="BF36" s="133">
        <v>0</v>
      </c>
      <c r="BG36" s="133">
        <v>-10969.380000000001</v>
      </c>
      <c r="BH36" s="133">
        <v>-1831.03</v>
      </c>
      <c r="BI36" s="133">
        <v>-3622.85</v>
      </c>
      <c r="BJ36" s="133">
        <v>0</v>
      </c>
      <c r="BK36" s="133">
        <v>0</v>
      </c>
      <c r="BL36" s="133">
        <v>0</v>
      </c>
      <c r="BM36" s="133">
        <v>-44887</v>
      </c>
      <c r="BN36" s="133">
        <v>0</v>
      </c>
      <c r="BO36" s="133">
        <v>0</v>
      </c>
      <c r="BP36" s="133">
        <v>-13014.800000000001</v>
      </c>
      <c r="BQ36" s="133">
        <v>-925315.03</v>
      </c>
      <c r="BR36" s="144">
        <v>0</v>
      </c>
      <c r="BS36" s="144">
        <v>0</v>
      </c>
      <c r="BT36" s="144">
        <v>0</v>
      </c>
      <c r="BU36" s="155">
        <f t="shared" si="6"/>
        <v>0</v>
      </c>
      <c r="BV36" s="144">
        <v>0</v>
      </c>
      <c r="BW36" s="144">
        <v>34345.12000000001</v>
      </c>
      <c r="BX36" s="157">
        <f t="shared" si="7"/>
        <v>34345.12000000001</v>
      </c>
      <c r="BY36" s="145"/>
    </row>
    <row r="37" spans="1:77" x14ac:dyDescent="0.25">
      <c r="A37" s="87">
        <v>2169</v>
      </c>
      <c r="B37" s="88" t="s">
        <v>135</v>
      </c>
      <c r="C37" s="136">
        <v>0</v>
      </c>
      <c r="D37" s="181">
        <v>51</v>
      </c>
      <c r="E37" s="136">
        <v>0</v>
      </c>
      <c r="F37" s="136">
        <v>4</v>
      </c>
      <c r="G37" s="132" t="str">
        <f t="shared" si="0"/>
        <v>No</v>
      </c>
      <c r="H37" s="132" t="s">
        <v>220</v>
      </c>
      <c r="I37" s="132" t="str">
        <f t="shared" si="1"/>
        <v>0-99</v>
      </c>
      <c r="J37" s="132">
        <f>IF(G37=Benchmarking!$I$4,1,0)</f>
        <v>1</v>
      </c>
      <c r="K37" s="132">
        <f>IF(Benchmarking!$I$6="All",1,IF(Benchmarking!$I$6=H37,1,0))</f>
        <v>1</v>
      </c>
      <c r="L37" s="132">
        <f>IF(Benchmarking!$I$8="All",1,IF(Benchmarking!$I$8=I37,1,0))</f>
        <v>0</v>
      </c>
      <c r="M37" s="132">
        <f t="shared" si="2"/>
        <v>0</v>
      </c>
      <c r="N37" s="133">
        <v>100712.2</v>
      </c>
      <c r="O37" s="133">
        <v>0</v>
      </c>
      <c r="P37" s="133">
        <v>68897.399999999994</v>
      </c>
      <c r="Q37" s="133">
        <v>5617.04</v>
      </c>
      <c r="R37" s="133">
        <v>23895.06</v>
      </c>
      <c r="S37" s="133">
        <v>0</v>
      </c>
      <c r="T37" s="133">
        <v>2643.2400000000002</v>
      </c>
      <c r="U37" s="133">
        <v>1196.07</v>
      </c>
      <c r="V37" s="133">
        <v>946.5</v>
      </c>
      <c r="W37" s="133">
        <v>7027.99</v>
      </c>
      <c r="X37" s="133">
        <v>1186.2</v>
      </c>
      <c r="Y37" s="133">
        <v>2859.53</v>
      </c>
      <c r="Z37" s="133">
        <v>1985.41</v>
      </c>
      <c r="AA37" s="133">
        <v>440.78000000000003</v>
      </c>
      <c r="AB37" s="133">
        <v>22.84</v>
      </c>
      <c r="AC37" s="133">
        <v>3056.42</v>
      </c>
      <c r="AD37" s="133">
        <v>2345.3000000000002</v>
      </c>
      <c r="AE37" s="133">
        <v>3132.09</v>
      </c>
      <c r="AF37" s="133">
        <v>9325.8000000000011</v>
      </c>
      <c r="AG37" s="133">
        <v>5186.1500000000005</v>
      </c>
      <c r="AH37" s="133">
        <v>0</v>
      </c>
      <c r="AI37" s="133">
        <v>6310</v>
      </c>
      <c r="AJ37" s="133">
        <v>1760.13</v>
      </c>
      <c r="AK37" s="133">
        <v>110119.12</v>
      </c>
      <c r="AL37" s="133">
        <v>7985.5</v>
      </c>
      <c r="AM37" s="133">
        <v>6110</v>
      </c>
      <c r="AN37" s="133">
        <v>3538.16</v>
      </c>
      <c r="AO37" s="133">
        <v>12226.87</v>
      </c>
      <c r="AP37" s="133">
        <v>0</v>
      </c>
      <c r="AQ37" s="133">
        <v>0</v>
      </c>
      <c r="AR37" s="133">
        <v>0</v>
      </c>
      <c r="AS37" s="133">
        <v>0</v>
      </c>
      <c r="AT37" s="133">
        <v>0</v>
      </c>
      <c r="AU37" s="134">
        <f t="shared" si="3"/>
        <v>-295713.48000000004</v>
      </c>
      <c r="AV37" s="135">
        <v>-29372.68</v>
      </c>
      <c r="AW37" s="158">
        <f t="shared" si="4"/>
        <v>0</v>
      </c>
      <c r="AX37" s="158">
        <f t="shared" si="5"/>
        <v>-38182.859999999993</v>
      </c>
      <c r="AY37" s="133">
        <v>0</v>
      </c>
      <c r="AZ37" s="133">
        <v>-25140</v>
      </c>
      <c r="BA37" s="133">
        <v>0</v>
      </c>
      <c r="BB37" s="133">
        <v>-1658.28</v>
      </c>
      <c r="BC37" s="133">
        <v>0</v>
      </c>
      <c r="BD37" s="133">
        <v>-6745.07</v>
      </c>
      <c r="BE37" s="133">
        <v>-55.75</v>
      </c>
      <c r="BF37" s="133">
        <v>0</v>
      </c>
      <c r="BG37" s="133">
        <v>-405</v>
      </c>
      <c r="BH37" s="133">
        <v>-75</v>
      </c>
      <c r="BI37" s="133">
        <v>-259.39</v>
      </c>
      <c r="BJ37" s="133">
        <v>0</v>
      </c>
      <c r="BK37" s="133">
        <v>0</v>
      </c>
      <c r="BL37" s="133">
        <v>0</v>
      </c>
      <c r="BM37" s="133">
        <v>-21420</v>
      </c>
      <c r="BN37" s="133">
        <v>0</v>
      </c>
      <c r="BO37" s="133">
        <v>-345</v>
      </c>
      <c r="BP37" s="133">
        <v>-4463.76</v>
      </c>
      <c r="BQ37" s="133">
        <v>-363269.02</v>
      </c>
      <c r="BR37" s="144">
        <v>0</v>
      </c>
      <c r="BS37" s="144">
        <v>0</v>
      </c>
      <c r="BT37" s="144">
        <v>0</v>
      </c>
      <c r="BU37" s="155">
        <f t="shared" si="6"/>
        <v>0</v>
      </c>
      <c r="BV37" s="144">
        <v>12251.039999999999</v>
      </c>
      <c r="BW37" s="144">
        <v>25931.819999999996</v>
      </c>
      <c r="BX37" s="157">
        <f t="shared" si="7"/>
        <v>38182.859999999993</v>
      </c>
      <c r="BY37" s="145"/>
    </row>
    <row r="38" spans="1:77" x14ac:dyDescent="0.25">
      <c r="A38" s="87">
        <v>2171</v>
      </c>
      <c r="B38" s="88" t="s">
        <v>136</v>
      </c>
      <c r="C38" s="136">
        <v>0</v>
      </c>
      <c r="D38" s="181">
        <v>419</v>
      </c>
      <c r="E38" s="136">
        <v>0</v>
      </c>
      <c r="F38" s="136">
        <v>18.75</v>
      </c>
      <c r="G38" s="132" t="str">
        <f t="shared" si="0"/>
        <v>No</v>
      </c>
      <c r="H38" s="132" t="s">
        <v>220</v>
      </c>
      <c r="I38" s="132" t="str">
        <f t="shared" si="1"/>
        <v>400-499</v>
      </c>
      <c r="J38" s="132">
        <f>IF(G38=Benchmarking!$I$4,1,0)</f>
        <v>1</v>
      </c>
      <c r="K38" s="132">
        <f>IF(Benchmarking!$I$6="All",1,IF(Benchmarking!$I$6=H38,1,0))</f>
        <v>1</v>
      </c>
      <c r="L38" s="132">
        <f>IF(Benchmarking!$I$8="All",1,IF(Benchmarking!$I$8=I38,1,0))</f>
        <v>0</v>
      </c>
      <c r="M38" s="132">
        <f t="shared" si="2"/>
        <v>0</v>
      </c>
      <c r="N38" s="133">
        <v>1034489.29</v>
      </c>
      <c r="O38" s="133">
        <v>16965.21</v>
      </c>
      <c r="P38" s="133">
        <v>453163.43</v>
      </c>
      <c r="Q38" s="133">
        <v>40626.590000000004</v>
      </c>
      <c r="R38" s="133">
        <v>95645.71</v>
      </c>
      <c r="S38" s="133">
        <v>0</v>
      </c>
      <c r="T38" s="133">
        <v>45374.879999999997</v>
      </c>
      <c r="U38" s="133">
        <v>7997.39</v>
      </c>
      <c r="V38" s="133">
        <v>9574.61</v>
      </c>
      <c r="W38" s="133">
        <v>9919.82</v>
      </c>
      <c r="X38" s="133">
        <v>9354.84</v>
      </c>
      <c r="Y38" s="133">
        <v>30642.97</v>
      </c>
      <c r="Z38" s="133">
        <v>22602.91</v>
      </c>
      <c r="AA38" s="133">
        <v>56023.76</v>
      </c>
      <c r="AB38" s="133">
        <v>5965.04</v>
      </c>
      <c r="AC38" s="133">
        <v>21282.89</v>
      </c>
      <c r="AD38" s="133">
        <v>66048</v>
      </c>
      <c r="AE38" s="133">
        <v>21203.62</v>
      </c>
      <c r="AF38" s="133">
        <v>76271.97</v>
      </c>
      <c r="AG38" s="133">
        <v>16923.77</v>
      </c>
      <c r="AH38" s="133">
        <v>0</v>
      </c>
      <c r="AI38" s="133">
        <v>37195.65</v>
      </c>
      <c r="AJ38" s="133">
        <v>13881.78</v>
      </c>
      <c r="AK38" s="133">
        <v>1312.33</v>
      </c>
      <c r="AL38" s="133">
        <v>59615.22</v>
      </c>
      <c r="AM38" s="133">
        <v>36716.590000000004</v>
      </c>
      <c r="AN38" s="133">
        <v>26197.54</v>
      </c>
      <c r="AO38" s="133">
        <v>49155.130000000005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4">
        <f t="shared" si="3"/>
        <v>-1569291.47</v>
      </c>
      <c r="AV38" s="135">
        <v>-304541.03999999998</v>
      </c>
      <c r="AW38" s="158">
        <f t="shared" si="4"/>
        <v>0</v>
      </c>
      <c r="AX38" s="158">
        <f t="shared" si="5"/>
        <v>-171851.42</v>
      </c>
      <c r="AY38" s="133">
        <v>0</v>
      </c>
      <c r="AZ38" s="133">
        <v>-131315</v>
      </c>
      <c r="BA38" s="133">
        <v>0</v>
      </c>
      <c r="BB38" s="133">
        <v>-201.68</v>
      </c>
      <c r="BC38" s="133">
        <v>-7980</v>
      </c>
      <c r="BD38" s="133">
        <v>-38751.79</v>
      </c>
      <c r="BE38" s="133">
        <v>0</v>
      </c>
      <c r="BF38" s="133">
        <v>-5718.04</v>
      </c>
      <c r="BG38" s="133">
        <v>-6187.2300000000005</v>
      </c>
      <c r="BH38" s="133">
        <v>-13210</v>
      </c>
      <c r="BI38" s="133">
        <v>-916.38</v>
      </c>
      <c r="BJ38" s="133">
        <v>0</v>
      </c>
      <c r="BK38" s="133">
        <v>0</v>
      </c>
      <c r="BL38" s="133">
        <v>0</v>
      </c>
      <c r="BM38" s="133">
        <v>-65476</v>
      </c>
      <c r="BN38" s="133">
        <v>0</v>
      </c>
      <c r="BO38" s="133">
        <v>-2460</v>
      </c>
      <c r="BP38" s="133">
        <v>-27178.959999999999</v>
      </c>
      <c r="BQ38" s="133">
        <v>-2045683.93</v>
      </c>
      <c r="BR38" s="144">
        <v>0</v>
      </c>
      <c r="BS38" s="144">
        <v>0</v>
      </c>
      <c r="BT38" s="144">
        <v>0</v>
      </c>
      <c r="BU38" s="155">
        <f t="shared" si="6"/>
        <v>0</v>
      </c>
      <c r="BV38" s="144">
        <v>0</v>
      </c>
      <c r="BW38" s="144">
        <v>171851.42</v>
      </c>
      <c r="BX38" s="157">
        <f t="shared" si="7"/>
        <v>171851.42</v>
      </c>
      <c r="BY38" s="145"/>
    </row>
    <row r="39" spans="1:77" x14ac:dyDescent="0.25">
      <c r="A39" s="87">
        <v>2175</v>
      </c>
      <c r="B39" s="88" t="s">
        <v>137</v>
      </c>
      <c r="C39" s="136">
        <v>0</v>
      </c>
      <c r="D39" s="181">
        <v>340</v>
      </c>
      <c r="E39" s="136">
        <v>0</v>
      </c>
      <c r="F39" s="136">
        <v>5.333333333333333</v>
      </c>
      <c r="G39" s="132" t="str">
        <f t="shared" si="0"/>
        <v>No</v>
      </c>
      <c r="H39" s="132" t="s">
        <v>108</v>
      </c>
      <c r="I39" s="132" t="str">
        <f t="shared" si="1"/>
        <v>300-399</v>
      </c>
      <c r="J39" s="132">
        <f>IF(G39=Benchmarking!$I$4,1,0)</f>
        <v>1</v>
      </c>
      <c r="K39" s="132">
        <f>IF(Benchmarking!$I$6="All",1,IF(Benchmarking!$I$6=H39,1,0))</f>
        <v>1</v>
      </c>
      <c r="L39" s="132">
        <f>IF(Benchmarking!$I$8="All",1,IF(Benchmarking!$I$8=I39,1,0))</f>
        <v>0</v>
      </c>
      <c r="M39" s="132">
        <f t="shared" si="2"/>
        <v>0</v>
      </c>
      <c r="N39" s="133">
        <v>911378.16</v>
      </c>
      <c r="O39" s="133">
        <v>0</v>
      </c>
      <c r="P39" s="133">
        <v>342549.63</v>
      </c>
      <c r="Q39" s="133">
        <v>28239.95</v>
      </c>
      <c r="R39" s="133">
        <v>73388.180000000008</v>
      </c>
      <c r="S39" s="133">
        <v>0</v>
      </c>
      <c r="T39" s="133">
        <v>17314.95</v>
      </c>
      <c r="U39" s="133">
        <v>6643.8600000000006</v>
      </c>
      <c r="V39" s="133">
        <v>5858</v>
      </c>
      <c r="W39" s="133">
        <v>4886</v>
      </c>
      <c r="X39" s="133">
        <v>7609.2</v>
      </c>
      <c r="Y39" s="133">
        <v>36376.959999999999</v>
      </c>
      <c r="Z39" s="133">
        <v>5775</v>
      </c>
      <c r="AA39" s="133">
        <v>17673.060000000001</v>
      </c>
      <c r="AB39" s="133">
        <v>6748.83</v>
      </c>
      <c r="AC39" s="133">
        <v>19556.52</v>
      </c>
      <c r="AD39" s="133">
        <v>22231.82</v>
      </c>
      <c r="AE39" s="133">
        <v>13520</v>
      </c>
      <c r="AF39" s="133">
        <v>77886.64</v>
      </c>
      <c r="AG39" s="133">
        <v>32308.400000000001</v>
      </c>
      <c r="AH39" s="133">
        <v>0</v>
      </c>
      <c r="AI39" s="133">
        <v>20176.53</v>
      </c>
      <c r="AJ39" s="133">
        <v>11291.4</v>
      </c>
      <c r="AK39" s="133">
        <v>7882.21</v>
      </c>
      <c r="AL39" s="133">
        <v>50912.44</v>
      </c>
      <c r="AM39" s="133">
        <v>47464</v>
      </c>
      <c r="AN39" s="133">
        <v>3813.7200000000003</v>
      </c>
      <c r="AO39" s="133">
        <v>32709.48</v>
      </c>
      <c r="AP39" s="133">
        <v>0</v>
      </c>
      <c r="AQ39" s="133">
        <v>0</v>
      </c>
      <c r="AR39" s="133">
        <v>36771.42</v>
      </c>
      <c r="AS39" s="133">
        <v>0</v>
      </c>
      <c r="AT39" s="133">
        <v>0</v>
      </c>
      <c r="AU39" s="134">
        <f t="shared" si="3"/>
        <v>-1244968.02</v>
      </c>
      <c r="AV39" s="135">
        <v>-219307.98</v>
      </c>
      <c r="AW39" s="158">
        <f t="shared" si="4"/>
        <v>0</v>
      </c>
      <c r="AX39" s="158">
        <f t="shared" si="5"/>
        <v>-50695.23</v>
      </c>
      <c r="AY39" s="133">
        <v>0</v>
      </c>
      <c r="AZ39" s="133">
        <v>-134795</v>
      </c>
      <c r="BA39" s="133">
        <v>-1200</v>
      </c>
      <c r="BB39" s="133">
        <v>-29105.41</v>
      </c>
      <c r="BC39" s="133">
        <v>-2000</v>
      </c>
      <c r="BD39" s="133">
        <v>-8333.2000000000007</v>
      </c>
      <c r="BE39" s="133">
        <v>-30369.5</v>
      </c>
      <c r="BF39" s="133">
        <v>0</v>
      </c>
      <c r="BG39" s="133">
        <v>-14755.74</v>
      </c>
      <c r="BH39" s="133">
        <v>-14844.970000000001</v>
      </c>
      <c r="BI39" s="133">
        <v>0</v>
      </c>
      <c r="BJ39" s="133">
        <v>0</v>
      </c>
      <c r="BK39" s="133">
        <v>0</v>
      </c>
      <c r="BL39" s="133">
        <v>0</v>
      </c>
      <c r="BM39" s="133">
        <v>-19429</v>
      </c>
      <c r="BN39" s="133">
        <v>0</v>
      </c>
      <c r="BO39" s="133">
        <v>-10200</v>
      </c>
      <c r="BP39" s="133">
        <v>-25523.96</v>
      </c>
      <c r="BQ39" s="133">
        <v>-1514971.23</v>
      </c>
      <c r="BR39" s="144">
        <v>0</v>
      </c>
      <c r="BS39" s="144">
        <v>0</v>
      </c>
      <c r="BT39" s="144">
        <v>0</v>
      </c>
      <c r="BU39" s="155">
        <f t="shared" si="6"/>
        <v>0</v>
      </c>
      <c r="BV39" s="144">
        <v>0</v>
      </c>
      <c r="BW39" s="144">
        <v>50695.23</v>
      </c>
      <c r="BX39" s="157">
        <f t="shared" si="7"/>
        <v>50695.23</v>
      </c>
      <c r="BY39" s="145"/>
    </row>
    <row r="40" spans="1:77" x14ac:dyDescent="0.25">
      <c r="A40" s="87">
        <v>2176</v>
      </c>
      <c r="B40" s="88" t="s">
        <v>138</v>
      </c>
      <c r="C40" s="136">
        <v>0</v>
      </c>
      <c r="D40" s="181">
        <v>309</v>
      </c>
      <c r="E40" s="136">
        <v>0</v>
      </c>
      <c r="F40" s="136">
        <v>3.4166666666666665</v>
      </c>
      <c r="G40" s="132" t="str">
        <f t="shared" si="0"/>
        <v>No</v>
      </c>
      <c r="H40" s="132" t="s">
        <v>220</v>
      </c>
      <c r="I40" s="132" t="str">
        <f t="shared" si="1"/>
        <v>300-399</v>
      </c>
      <c r="J40" s="132">
        <f>IF(G40=Benchmarking!$I$4,1,0)</f>
        <v>1</v>
      </c>
      <c r="K40" s="132">
        <f>IF(Benchmarking!$I$6="All",1,IF(Benchmarking!$I$6=H40,1,0))</f>
        <v>1</v>
      </c>
      <c r="L40" s="132">
        <f>IF(Benchmarking!$I$8="All",1,IF(Benchmarking!$I$8=I40,1,0))</f>
        <v>0</v>
      </c>
      <c r="M40" s="132">
        <f t="shared" si="2"/>
        <v>0</v>
      </c>
      <c r="N40" s="133">
        <v>848000.77</v>
      </c>
      <c r="O40" s="133">
        <v>2230.6</v>
      </c>
      <c r="P40" s="133">
        <v>230104.55000000002</v>
      </c>
      <c r="Q40" s="133">
        <v>45517.4</v>
      </c>
      <c r="R40" s="133">
        <v>94051.24</v>
      </c>
      <c r="S40" s="133">
        <v>0</v>
      </c>
      <c r="T40" s="133">
        <v>44647.6</v>
      </c>
      <c r="U40" s="133">
        <v>10422.6</v>
      </c>
      <c r="V40" s="133">
        <v>15291.380000000001</v>
      </c>
      <c r="W40" s="133">
        <v>589</v>
      </c>
      <c r="X40" s="133">
        <v>6937.8</v>
      </c>
      <c r="Y40" s="133">
        <v>7997.8600000000006</v>
      </c>
      <c r="Z40" s="133">
        <v>6961.82</v>
      </c>
      <c r="AA40" s="133">
        <v>18778.580000000002</v>
      </c>
      <c r="AB40" s="133">
        <v>3359.42</v>
      </c>
      <c r="AC40" s="133">
        <v>21466.959999999999</v>
      </c>
      <c r="AD40" s="133">
        <v>28416</v>
      </c>
      <c r="AE40" s="133">
        <v>13120.74</v>
      </c>
      <c r="AF40" s="133">
        <v>27578.36</v>
      </c>
      <c r="AG40" s="133">
        <v>15730.25</v>
      </c>
      <c r="AH40" s="133">
        <v>0</v>
      </c>
      <c r="AI40" s="133">
        <v>20167.310000000001</v>
      </c>
      <c r="AJ40" s="133">
        <v>10295.1</v>
      </c>
      <c r="AK40" s="133">
        <v>5346.2300000000005</v>
      </c>
      <c r="AL40" s="133">
        <v>50960.69</v>
      </c>
      <c r="AM40" s="133">
        <v>23970.600000000002</v>
      </c>
      <c r="AN40" s="133">
        <v>12270</v>
      </c>
      <c r="AO40" s="133">
        <v>20633.7</v>
      </c>
      <c r="AP40" s="133">
        <v>0</v>
      </c>
      <c r="AQ40" s="133">
        <v>0</v>
      </c>
      <c r="AR40" s="133">
        <v>55786.12</v>
      </c>
      <c r="AS40" s="133">
        <v>0</v>
      </c>
      <c r="AT40" s="133">
        <v>0</v>
      </c>
      <c r="AU40" s="134">
        <f t="shared" si="3"/>
        <v>-1155769.8199999998</v>
      </c>
      <c r="AV40" s="135">
        <v>-216135.38</v>
      </c>
      <c r="AW40" s="158">
        <f t="shared" si="4"/>
        <v>0</v>
      </c>
      <c r="AX40" s="158">
        <f t="shared" si="5"/>
        <v>-18043.789999999997</v>
      </c>
      <c r="AY40" s="133">
        <v>0</v>
      </c>
      <c r="AZ40" s="133">
        <v>-121305.7</v>
      </c>
      <c r="BA40" s="133">
        <v>0</v>
      </c>
      <c r="BB40" s="133">
        <v>-6707.71</v>
      </c>
      <c r="BC40" s="133">
        <v>-2506.38</v>
      </c>
      <c r="BD40" s="133">
        <v>-16674</v>
      </c>
      <c r="BE40" s="133">
        <v>-245.65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-57918</v>
      </c>
      <c r="BN40" s="133">
        <v>0</v>
      </c>
      <c r="BO40" s="133">
        <v>0</v>
      </c>
      <c r="BP40" s="133">
        <v>-25179.59</v>
      </c>
      <c r="BQ40" s="133">
        <v>-1389948.99</v>
      </c>
      <c r="BR40" s="144">
        <v>0</v>
      </c>
      <c r="BS40" s="144">
        <v>0</v>
      </c>
      <c r="BT40" s="144">
        <v>0</v>
      </c>
      <c r="BU40" s="155">
        <f t="shared" si="6"/>
        <v>0</v>
      </c>
      <c r="BV40" s="144">
        <v>0</v>
      </c>
      <c r="BW40" s="144">
        <v>18043.789999999997</v>
      </c>
      <c r="BX40" s="157">
        <f t="shared" si="7"/>
        <v>18043.789999999997</v>
      </c>
      <c r="BY40" s="145"/>
    </row>
    <row r="41" spans="1:77" x14ac:dyDescent="0.25">
      <c r="A41" s="87">
        <v>2185</v>
      </c>
      <c r="B41" s="88" t="s">
        <v>139</v>
      </c>
      <c r="C41" s="136">
        <v>0</v>
      </c>
      <c r="D41" s="181">
        <v>209</v>
      </c>
      <c r="E41" s="136">
        <v>0</v>
      </c>
      <c r="F41" s="136">
        <v>8.6666666666666661</v>
      </c>
      <c r="G41" s="132" t="str">
        <f t="shared" si="0"/>
        <v>No</v>
      </c>
      <c r="H41" s="132" t="s">
        <v>220</v>
      </c>
      <c r="I41" s="132" t="str">
        <f t="shared" si="1"/>
        <v>200-299</v>
      </c>
      <c r="J41" s="132">
        <f>IF(G41=Benchmarking!$I$4,1,0)</f>
        <v>1</v>
      </c>
      <c r="K41" s="132">
        <f>IF(Benchmarking!$I$6="All",1,IF(Benchmarking!$I$6=H41,1,0))</f>
        <v>1</v>
      </c>
      <c r="L41" s="132">
        <f>IF(Benchmarking!$I$8="All",1,IF(Benchmarking!$I$8=I41,1,0))</f>
        <v>0</v>
      </c>
      <c r="M41" s="132">
        <f t="shared" si="2"/>
        <v>0</v>
      </c>
      <c r="N41" s="133">
        <v>487682.93</v>
      </c>
      <c r="O41" s="133">
        <v>8070</v>
      </c>
      <c r="P41" s="133">
        <v>176257.49</v>
      </c>
      <c r="Q41" s="133">
        <v>31020.13</v>
      </c>
      <c r="R41" s="133">
        <v>65396.46</v>
      </c>
      <c r="S41" s="133">
        <v>0</v>
      </c>
      <c r="T41" s="133">
        <v>39504.120000000003</v>
      </c>
      <c r="U41" s="133">
        <v>5412.77</v>
      </c>
      <c r="V41" s="133">
        <v>5356.2</v>
      </c>
      <c r="W41" s="133">
        <v>391.40000000000003</v>
      </c>
      <c r="X41" s="133">
        <v>4610.28</v>
      </c>
      <c r="Y41" s="133">
        <v>8684.94</v>
      </c>
      <c r="Z41" s="133">
        <v>7607.42</v>
      </c>
      <c r="AA41" s="133">
        <v>1681.1000000000001</v>
      </c>
      <c r="AB41" s="133">
        <v>3614.32</v>
      </c>
      <c r="AC41" s="133">
        <v>23067.53</v>
      </c>
      <c r="AD41" s="133">
        <v>26368</v>
      </c>
      <c r="AE41" s="133">
        <v>8734.6200000000008</v>
      </c>
      <c r="AF41" s="133">
        <v>46615.69</v>
      </c>
      <c r="AG41" s="133">
        <v>16863.11</v>
      </c>
      <c r="AH41" s="133">
        <v>0</v>
      </c>
      <c r="AI41" s="133">
        <v>20976.82</v>
      </c>
      <c r="AJ41" s="133">
        <v>6841.26</v>
      </c>
      <c r="AK41" s="133">
        <v>4066.6600000000003</v>
      </c>
      <c r="AL41" s="133">
        <v>38982.82</v>
      </c>
      <c r="AM41" s="133">
        <v>0</v>
      </c>
      <c r="AN41" s="133">
        <v>42820.69</v>
      </c>
      <c r="AO41" s="133">
        <v>17443.740000000002</v>
      </c>
      <c r="AP41" s="133">
        <v>0</v>
      </c>
      <c r="AQ41" s="133">
        <v>3.06</v>
      </c>
      <c r="AR41" s="133">
        <v>0</v>
      </c>
      <c r="AS41" s="133">
        <v>0</v>
      </c>
      <c r="AT41" s="133">
        <v>0</v>
      </c>
      <c r="AU41" s="134">
        <f t="shared" si="3"/>
        <v>-828496.33000000007</v>
      </c>
      <c r="AV41" s="135">
        <v>-98990.36</v>
      </c>
      <c r="AW41" s="158">
        <f t="shared" si="4"/>
        <v>0</v>
      </c>
      <c r="AX41" s="158">
        <f t="shared" si="5"/>
        <v>-49617.33</v>
      </c>
      <c r="AY41" s="133">
        <v>0</v>
      </c>
      <c r="AZ41" s="133">
        <v>-45040</v>
      </c>
      <c r="BA41" s="133">
        <v>0</v>
      </c>
      <c r="BB41" s="133">
        <v>-82.25</v>
      </c>
      <c r="BC41" s="133">
        <v>-987.6</v>
      </c>
      <c r="BD41" s="133">
        <v>-39629.54</v>
      </c>
      <c r="BE41" s="133">
        <v>-5256.81</v>
      </c>
      <c r="BF41" s="133">
        <v>0</v>
      </c>
      <c r="BG41" s="133">
        <v>0</v>
      </c>
      <c r="BH41" s="133">
        <v>-13880.59</v>
      </c>
      <c r="BI41" s="133">
        <v>-26113.100000000002</v>
      </c>
      <c r="BJ41" s="133">
        <v>0</v>
      </c>
      <c r="BK41" s="133">
        <v>0</v>
      </c>
      <c r="BL41" s="133">
        <v>0</v>
      </c>
      <c r="BM41" s="133">
        <v>-45822</v>
      </c>
      <c r="BN41" s="133">
        <v>0</v>
      </c>
      <c r="BO41" s="133">
        <v>-2386.5</v>
      </c>
      <c r="BP41" s="133">
        <v>-11692.92</v>
      </c>
      <c r="BQ41" s="133">
        <v>-977104.02</v>
      </c>
      <c r="BR41" s="144">
        <v>0</v>
      </c>
      <c r="BS41" s="144">
        <v>0</v>
      </c>
      <c r="BT41" s="144">
        <v>0</v>
      </c>
      <c r="BU41" s="155">
        <f t="shared" si="6"/>
        <v>0</v>
      </c>
      <c r="BV41" s="144">
        <v>0</v>
      </c>
      <c r="BW41" s="144">
        <v>49617.33</v>
      </c>
      <c r="BX41" s="157">
        <f t="shared" si="7"/>
        <v>49617.33</v>
      </c>
      <c r="BY41" s="145"/>
    </row>
    <row r="42" spans="1:77" x14ac:dyDescent="0.25">
      <c r="A42" s="87">
        <v>2187</v>
      </c>
      <c r="B42" s="88" t="s">
        <v>140</v>
      </c>
      <c r="C42" s="136">
        <v>0</v>
      </c>
      <c r="D42" s="181">
        <v>213</v>
      </c>
      <c r="E42" s="136">
        <v>0</v>
      </c>
      <c r="F42" s="136">
        <v>6.416666666666667</v>
      </c>
      <c r="G42" s="132" t="str">
        <f t="shared" si="0"/>
        <v>No</v>
      </c>
      <c r="H42" s="132" t="s">
        <v>220</v>
      </c>
      <c r="I42" s="132" t="str">
        <f t="shared" si="1"/>
        <v>200-299</v>
      </c>
      <c r="J42" s="132">
        <f>IF(G42=Benchmarking!$I$4,1,0)</f>
        <v>1</v>
      </c>
      <c r="K42" s="132">
        <f>IF(Benchmarking!$I$6="All",1,IF(Benchmarking!$I$6=H42,1,0))</f>
        <v>1</v>
      </c>
      <c r="L42" s="132">
        <f>IF(Benchmarking!$I$8="All",1,IF(Benchmarking!$I$8=I42,1,0))</f>
        <v>0</v>
      </c>
      <c r="M42" s="132">
        <f t="shared" si="2"/>
        <v>0</v>
      </c>
      <c r="N42" s="133">
        <v>561348.37</v>
      </c>
      <c r="O42" s="133">
        <v>0</v>
      </c>
      <c r="P42" s="133">
        <v>188811.74</v>
      </c>
      <c r="Q42" s="133">
        <v>31853.13</v>
      </c>
      <c r="R42" s="133">
        <v>58697.15</v>
      </c>
      <c r="S42" s="133">
        <v>26530.71</v>
      </c>
      <c r="T42" s="133">
        <v>51686.58</v>
      </c>
      <c r="U42" s="133">
        <v>4663.01</v>
      </c>
      <c r="V42" s="133">
        <v>4656.75</v>
      </c>
      <c r="W42" s="133">
        <v>397.1</v>
      </c>
      <c r="X42" s="133">
        <v>4847.5200000000004</v>
      </c>
      <c r="Y42" s="133">
        <v>9531.1</v>
      </c>
      <c r="Z42" s="133">
        <v>5176.08</v>
      </c>
      <c r="AA42" s="133">
        <v>2874.34</v>
      </c>
      <c r="AB42" s="133">
        <v>1363.32</v>
      </c>
      <c r="AC42" s="133">
        <v>16065.18</v>
      </c>
      <c r="AD42" s="133">
        <v>23827.25</v>
      </c>
      <c r="AE42" s="133">
        <v>6429.71</v>
      </c>
      <c r="AF42" s="133">
        <v>52574.840000000004</v>
      </c>
      <c r="AG42" s="133">
        <v>8703.92</v>
      </c>
      <c r="AH42" s="133">
        <v>0</v>
      </c>
      <c r="AI42" s="133">
        <v>19053.43</v>
      </c>
      <c r="AJ42" s="133">
        <v>7620.93</v>
      </c>
      <c r="AK42" s="133">
        <v>8947.58</v>
      </c>
      <c r="AL42" s="133">
        <v>29507.34</v>
      </c>
      <c r="AM42" s="133">
        <v>509</v>
      </c>
      <c r="AN42" s="133">
        <v>15552.960000000001</v>
      </c>
      <c r="AO42" s="133">
        <v>16834.580000000002</v>
      </c>
      <c r="AP42" s="133">
        <v>0</v>
      </c>
      <c r="AQ42" s="133">
        <v>0</v>
      </c>
      <c r="AR42" s="133">
        <v>16306.66</v>
      </c>
      <c r="AS42" s="133">
        <v>0</v>
      </c>
      <c r="AT42" s="133">
        <v>0</v>
      </c>
      <c r="AU42" s="134">
        <f t="shared" si="3"/>
        <v>-803524.35</v>
      </c>
      <c r="AV42" s="135">
        <v>-110076.29</v>
      </c>
      <c r="AW42" s="158">
        <f t="shared" si="4"/>
        <v>0</v>
      </c>
      <c r="AX42" s="158">
        <f t="shared" si="5"/>
        <v>-49568.04</v>
      </c>
      <c r="AY42" s="133">
        <v>0</v>
      </c>
      <c r="AZ42" s="133">
        <v>-17450</v>
      </c>
      <c r="BA42" s="133">
        <v>-2700</v>
      </c>
      <c r="BB42" s="133">
        <v>-807.52</v>
      </c>
      <c r="BC42" s="133">
        <v>-5250.82</v>
      </c>
      <c r="BD42" s="133">
        <v>-65672.100000000006</v>
      </c>
      <c r="BE42" s="133">
        <v>-18317.95</v>
      </c>
      <c r="BF42" s="133">
        <v>0</v>
      </c>
      <c r="BG42" s="133">
        <v>-17025.510000000002</v>
      </c>
      <c r="BH42" s="133">
        <v>-22281.54</v>
      </c>
      <c r="BI42" s="133">
        <v>-7663.3</v>
      </c>
      <c r="BJ42" s="133">
        <v>0</v>
      </c>
      <c r="BK42" s="133">
        <v>0</v>
      </c>
      <c r="BL42" s="133">
        <v>0</v>
      </c>
      <c r="BM42" s="133">
        <v>-53079</v>
      </c>
      <c r="BN42" s="133">
        <v>0</v>
      </c>
      <c r="BO42" s="133">
        <v>0</v>
      </c>
      <c r="BP42" s="133">
        <v>-8717.2900000000009</v>
      </c>
      <c r="BQ42" s="133">
        <v>-963168.68</v>
      </c>
      <c r="BR42" s="144">
        <v>0</v>
      </c>
      <c r="BS42" s="144">
        <v>0</v>
      </c>
      <c r="BT42" s="144">
        <v>0</v>
      </c>
      <c r="BU42" s="155">
        <f t="shared" si="6"/>
        <v>0</v>
      </c>
      <c r="BV42" s="144">
        <v>0</v>
      </c>
      <c r="BW42" s="144">
        <v>49568.04</v>
      </c>
      <c r="BX42" s="157">
        <f t="shared" si="7"/>
        <v>49568.04</v>
      </c>
      <c r="BY42" s="145"/>
    </row>
    <row r="43" spans="1:77" x14ac:dyDescent="0.25">
      <c r="A43" s="87">
        <v>2188</v>
      </c>
      <c r="B43" s="88" t="s">
        <v>141</v>
      </c>
      <c r="C43" s="136">
        <v>0</v>
      </c>
      <c r="D43" s="181">
        <v>98</v>
      </c>
      <c r="E43" s="136">
        <v>0</v>
      </c>
      <c r="F43" s="136">
        <v>0.75</v>
      </c>
      <c r="G43" s="132" t="str">
        <f t="shared" si="0"/>
        <v>No</v>
      </c>
      <c r="H43" s="132" t="s">
        <v>220</v>
      </c>
      <c r="I43" s="132" t="str">
        <f t="shared" si="1"/>
        <v>0-99</v>
      </c>
      <c r="J43" s="132">
        <f>IF(G43=Benchmarking!$I$4,1,0)</f>
        <v>1</v>
      </c>
      <c r="K43" s="132">
        <f>IF(Benchmarking!$I$6="All",1,IF(Benchmarking!$I$6=H43,1,0))</f>
        <v>1</v>
      </c>
      <c r="L43" s="132">
        <f>IF(Benchmarking!$I$8="All",1,IF(Benchmarking!$I$8=I43,1,0))</f>
        <v>0</v>
      </c>
      <c r="M43" s="132">
        <f t="shared" si="2"/>
        <v>0</v>
      </c>
      <c r="N43" s="133">
        <v>267133.5</v>
      </c>
      <c r="O43" s="133">
        <v>7470.42</v>
      </c>
      <c r="P43" s="133">
        <v>79925.180000000008</v>
      </c>
      <c r="Q43" s="133">
        <v>872.04</v>
      </c>
      <c r="R43" s="133">
        <v>24958.38</v>
      </c>
      <c r="S43" s="133">
        <v>0</v>
      </c>
      <c r="T43" s="133">
        <v>5579.87</v>
      </c>
      <c r="U43" s="133">
        <v>3161.64</v>
      </c>
      <c r="V43" s="133">
        <v>3420.63</v>
      </c>
      <c r="W43" s="133">
        <v>2505.9500000000003</v>
      </c>
      <c r="X43" s="133">
        <v>2170.92</v>
      </c>
      <c r="Y43" s="133">
        <v>1849.69</v>
      </c>
      <c r="Z43" s="133">
        <v>10358.880000000001</v>
      </c>
      <c r="AA43" s="133">
        <v>11869.6</v>
      </c>
      <c r="AB43" s="133">
        <v>9256.49</v>
      </c>
      <c r="AC43" s="133">
        <v>7730.46</v>
      </c>
      <c r="AD43" s="133">
        <v>13847.25</v>
      </c>
      <c r="AE43" s="133">
        <v>4230.2700000000004</v>
      </c>
      <c r="AF43" s="133">
        <v>20849.080000000002</v>
      </c>
      <c r="AG43" s="133">
        <v>3475.79</v>
      </c>
      <c r="AH43" s="133">
        <v>0</v>
      </c>
      <c r="AI43" s="133">
        <v>6395.39</v>
      </c>
      <c r="AJ43" s="133">
        <v>3221.37</v>
      </c>
      <c r="AK43" s="133">
        <v>6286.6500000000005</v>
      </c>
      <c r="AL43" s="133">
        <v>17783.02</v>
      </c>
      <c r="AM43" s="133">
        <v>15834</v>
      </c>
      <c r="AN43" s="133">
        <v>17852.3</v>
      </c>
      <c r="AO43" s="133">
        <v>10614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4">
        <f t="shared" si="3"/>
        <v>-437780.75</v>
      </c>
      <c r="AV43" s="135">
        <v>-24680.69</v>
      </c>
      <c r="AW43" s="158">
        <f t="shared" si="4"/>
        <v>0</v>
      </c>
      <c r="AX43" s="158">
        <f t="shared" si="5"/>
        <v>-10796.13</v>
      </c>
      <c r="AY43" s="133">
        <v>0</v>
      </c>
      <c r="AZ43" s="133">
        <v>-6725</v>
      </c>
      <c r="BA43" s="133">
        <v>-1200</v>
      </c>
      <c r="BB43" s="133">
        <v>-1058.31</v>
      </c>
      <c r="BC43" s="133">
        <v>-269.93</v>
      </c>
      <c r="BD43" s="133">
        <v>-7389.81</v>
      </c>
      <c r="BE43" s="133">
        <v>0</v>
      </c>
      <c r="BF43" s="133">
        <v>-7744</v>
      </c>
      <c r="BG43" s="133">
        <v>-477</v>
      </c>
      <c r="BH43" s="133">
        <v>-5097.3500000000004</v>
      </c>
      <c r="BI43" s="133">
        <v>-18488</v>
      </c>
      <c r="BJ43" s="133">
        <v>0</v>
      </c>
      <c r="BK43" s="133">
        <v>0</v>
      </c>
      <c r="BL43" s="133">
        <v>0</v>
      </c>
      <c r="BM43" s="133">
        <v>-32102</v>
      </c>
      <c r="BN43" s="133">
        <v>0</v>
      </c>
      <c r="BO43" s="133">
        <v>-12.5</v>
      </c>
      <c r="BP43" s="133">
        <v>-4751.05</v>
      </c>
      <c r="BQ43" s="133">
        <v>-473257.57</v>
      </c>
      <c r="BR43" s="144">
        <v>0</v>
      </c>
      <c r="BS43" s="144">
        <v>0</v>
      </c>
      <c r="BT43" s="144">
        <v>0</v>
      </c>
      <c r="BU43" s="155">
        <f t="shared" si="6"/>
        <v>0</v>
      </c>
      <c r="BV43" s="144">
        <v>2648.97</v>
      </c>
      <c r="BW43" s="144">
        <v>8147.1599999999989</v>
      </c>
      <c r="BX43" s="157">
        <f t="shared" si="7"/>
        <v>10796.13</v>
      </c>
      <c r="BY43" s="145"/>
    </row>
    <row r="44" spans="1:77" x14ac:dyDescent="0.25">
      <c r="A44" s="87">
        <v>2189</v>
      </c>
      <c r="B44" s="88" t="s">
        <v>142</v>
      </c>
      <c r="C44" s="136">
        <v>0</v>
      </c>
      <c r="D44" s="181">
        <v>210</v>
      </c>
      <c r="E44" s="136">
        <v>0</v>
      </c>
      <c r="F44" s="136">
        <v>10.083333333333334</v>
      </c>
      <c r="G44" s="132" t="str">
        <f t="shared" si="0"/>
        <v>No</v>
      </c>
      <c r="H44" s="132" t="s">
        <v>220</v>
      </c>
      <c r="I44" s="132" t="str">
        <f t="shared" si="1"/>
        <v>200-299</v>
      </c>
      <c r="J44" s="132">
        <f>IF(G44=Benchmarking!$I$4,1,0)</f>
        <v>1</v>
      </c>
      <c r="K44" s="132">
        <f>IF(Benchmarking!$I$6="All",1,IF(Benchmarking!$I$6=H44,1,0))</f>
        <v>1</v>
      </c>
      <c r="L44" s="132">
        <f>IF(Benchmarking!$I$8="All",1,IF(Benchmarking!$I$8=I44,1,0))</f>
        <v>0</v>
      </c>
      <c r="M44" s="132">
        <f t="shared" si="2"/>
        <v>0</v>
      </c>
      <c r="N44" s="133">
        <v>479349.66000000003</v>
      </c>
      <c r="O44" s="133">
        <v>0</v>
      </c>
      <c r="P44" s="133">
        <v>290732.17</v>
      </c>
      <c r="Q44" s="133">
        <v>33594.97</v>
      </c>
      <c r="R44" s="133">
        <v>57465.81</v>
      </c>
      <c r="S44" s="133">
        <v>0</v>
      </c>
      <c r="T44" s="133">
        <v>39744.68</v>
      </c>
      <c r="U44" s="133">
        <v>3521.01</v>
      </c>
      <c r="V44" s="133">
        <v>11472.11</v>
      </c>
      <c r="W44" s="133">
        <v>400.90000000000003</v>
      </c>
      <c r="X44" s="133">
        <v>4722.24</v>
      </c>
      <c r="Y44" s="133">
        <v>14049.82</v>
      </c>
      <c r="Z44" s="133">
        <v>9926.67</v>
      </c>
      <c r="AA44" s="133">
        <v>2970.08</v>
      </c>
      <c r="AB44" s="133">
        <v>3894.52</v>
      </c>
      <c r="AC44" s="133">
        <v>13257.75</v>
      </c>
      <c r="AD44" s="133">
        <v>17964</v>
      </c>
      <c r="AE44" s="133">
        <v>6350.02</v>
      </c>
      <c r="AF44" s="133">
        <v>63414.99</v>
      </c>
      <c r="AG44" s="133">
        <v>30024.080000000002</v>
      </c>
      <c r="AH44" s="133">
        <v>0</v>
      </c>
      <c r="AI44" s="133">
        <v>11467.11</v>
      </c>
      <c r="AJ44" s="133">
        <v>7007.31</v>
      </c>
      <c r="AK44" s="133">
        <v>32820.129999999997</v>
      </c>
      <c r="AL44" s="133">
        <v>33495.160000000003</v>
      </c>
      <c r="AM44" s="133">
        <v>0</v>
      </c>
      <c r="AN44" s="133">
        <v>15123.81</v>
      </c>
      <c r="AO44" s="133">
        <v>22757.87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4">
        <f t="shared" si="3"/>
        <v>-831564.2300000001</v>
      </c>
      <c r="AV44" s="135">
        <v>-111329.31</v>
      </c>
      <c r="AW44" s="158">
        <f t="shared" si="4"/>
        <v>0</v>
      </c>
      <c r="AX44" s="158">
        <f t="shared" si="5"/>
        <v>-101404.38000000002</v>
      </c>
      <c r="AY44" s="133">
        <v>0</v>
      </c>
      <c r="AZ44" s="133">
        <v>-21485</v>
      </c>
      <c r="BA44" s="133">
        <v>0</v>
      </c>
      <c r="BB44" s="133">
        <v>-87.5</v>
      </c>
      <c r="BC44" s="133">
        <v>0</v>
      </c>
      <c r="BD44" s="133">
        <v>-46866</v>
      </c>
      <c r="BE44" s="133">
        <v>-1834.15</v>
      </c>
      <c r="BF44" s="133">
        <v>-4531.8</v>
      </c>
      <c r="BG44" s="133">
        <v>0</v>
      </c>
      <c r="BH44" s="133">
        <v>-11306.66</v>
      </c>
      <c r="BI44" s="133">
        <v>-14111.050000000001</v>
      </c>
      <c r="BJ44" s="133">
        <v>0</v>
      </c>
      <c r="BK44" s="133">
        <v>0</v>
      </c>
      <c r="BL44" s="133">
        <v>0</v>
      </c>
      <c r="BM44" s="133">
        <v>-52458</v>
      </c>
      <c r="BN44" s="133">
        <v>0</v>
      </c>
      <c r="BO44" s="133">
        <v>0</v>
      </c>
      <c r="BP44" s="133">
        <v>-9023.5500000000011</v>
      </c>
      <c r="BQ44" s="133">
        <v>-1044297.92</v>
      </c>
      <c r="BR44" s="144">
        <v>0</v>
      </c>
      <c r="BS44" s="144">
        <v>0</v>
      </c>
      <c r="BT44" s="144">
        <v>0</v>
      </c>
      <c r="BU44" s="155">
        <f t="shared" si="6"/>
        <v>0</v>
      </c>
      <c r="BV44" s="144">
        <v>0</v>
      </c>
      <c r="BW44" s="144">
        <v>101404.38000000002</v>
      </c>
      <c r="BX44" s="157">
        <f t="shared" si="7"/>
        <v>101404.38000000002</v>
      </c>
      <c r="BY44" s="145"/>
    </row>
    <row r="45" spans="1:77" x14ac:dyDescent="0.25">
      <c r="A45" s="87">
        <v>2190</v>
      </c>
      <c r="B45" s="88" t="s">
        <v>143</v>
      </c>
      <c r="C45" s="136">
        <v>0</v>
      </c>
      <c r="D45" s="181">
        <v>60</v>
      </c>
      <c r="E45" s="136">
        <v>0</v>
      </c>
      <c r="F45" s="136">
        <v>2.5</v>
      </c>
      <c r="G45" s="132" t="str">
        <f t="shared" si="0"/>
        <v>No</v>
      </c>
      <c r="H45" s="132" t="s">
        <v>220</v>
      </c>
      <c r="I45" s="132" t="str">
        <f t="shared" si="1"/>
        <v>0-99</v>
      </c>
      <c r="J45" s="132">
        <f>IF(G45=Benchmarking!$I$4,1,0)</f>
        <v>1</v>
      </c>
      <c r="K45" s="132">
        <f>IF(Benchmarking!$I$6="All",1,IF(Benchmarking!$I$6=H45,1,0))</f>
        <v>1</v>
      </c>
      <c r="L45" s="132">
        <f>IF(Benchmarking!$I$8="All",1,IF(Benchmarking!$I$8=I45,1,0))</f>
        <v>0</v>
      </c>
      <c r="M45" s="132">
        <f t="shared" si="2"/>
        <v>0</v>
      </c>
      <c r="N45" s="133">
        <v>214405.47</v>
      </c>
      <c r="O45" s="133">
        <v>0</v>
      </c>
      <c r="P45" s="133">
        <v>57079.56</v>
      </c>
      <c r="Q45" s="133">
        <v>0</v>
      </c>
      <c r="R45" s="133">
        <v>24773.91</v>
      </c>
      <c r="S45" s="133">
        <v>1277.74</v>
      </c>
      <c r="T45" s="133">
        <v>3793.05</v>
      </c>
      <c r="U45" s="133">
        <v>4346.5200000000004</v>
      </c>
      <c r="V45" s="133">
        <v>1863</v>
      </c>
      <c r="W45" s="133">
        <v>2590.0700000000002</v>
      </c>
      <c r="X45" s="133">
        <v>1320.48</v>
      </c>
      <c r="Y45" s="133">
        <v>7960.01</v>
      </c>
      <c r="Z45" s="133">
        <v>2233.6799999999998</v>
      </c>
      <c r="AA45" s="133">
        <v>8523.48</v>
      </c>
      <c r="AB45" s="133">
        <v>956.99</v>
      </c>
      <c r="AC45" s="133">
        <v>5736.28</v>
      </c>
      <c r="AD45" s="133">
        <v>6736.5</v>
      </c>
      <c r="AE45" s="133">
        <v>1265.06</v>
      </c>
      <c r="AF45" s="133">
        <v>42419.9</v>
      </c>
      <c r="AG45" s="133">
        <v>5699.4800000000005</v>
      </c>
      <c r="AH45" s="133">
        <v>0</v>
      </c>
      <c r="AI45" s="133">
        <v>3563.9</v>
      </c>
      <c r="AJ45" s="133">
        <v>1959.39</v>
      </c>
      <c r="AK45" s="133">
        <v>1865.98</v>
      </c>
      <c r="AL45" s="133">
        <v>11291.6</v>
      </c>
      <c r="AM45" s="133">
        <v>6368.27</v>
      </c>
      <c r="AN45" s="133">
        <v>943.5</v>
      </c>
      <c r="AO45" s="133">
        <v>8424.77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4">
        <f t="shared" si="3"/>
        <v>-311827.15999999997</v>
      </c>
      <c r="AV45" s="135">
        <v>-25504.13</v>
      </c>
      <c r="AW45" s="158">
        <f t="shared" si="4"/>
        <v>0</v>
      </c>
      <c r="AX45" s="158">
        <f t="shared" si="5"/>
        <v>-30736.699999999997</v>
      </c>
      <c r="AY45" s="133">
        <v>0</v>
      </c>
      <c r="AZ45" s="133">
        <v>-14795</v>
      </c>
      <c r="BA45" s="133">
        <v>0</v>
      </c>
      <c r="BB45" s="133">
        <v>0</v>
      </c>
      <c r="BC45" s="133">
        <v>0</v>
      </c>
      <c r="BD45" s="133">
        <v>-2256.96</v>
      </c>
      <c r="BE45" s="133">
        <v>0</v>
      </c>
      <c r="BF45" s="133">
        <v>0</v>
      </c>
      <c r="BG45" s="133">
        <v>0</v>
      </c>
      <c r="BH45" s="133">
        <v>-6021.79</v>
      </c>
      <c r="BI45" s="133">
        <v>-7508.6500000000005</v>
      </c>
      <c r="BJ45" s="133">
        <v>0</v>
      </c>
      <c r="BK45" s="133">
        <v>0</v>
      </c>
      <c r="BL45" s="133">
        <v>0</v>
      </c>
      <c r="BM45" s="133">
        <v>-26362</v>
      </c>
      <c r="BN45" s="133">
        <v>0</v>
      </c>
      <c r="BO45" s="133">
        <v>-1485</v>
      </c>
      <c r="BP45" s="133">
        <v>-3953.55</v>
      </c>
      <c r="BQ45" s="133">
        <v>-368067.99</v>
      </c>
      <c r="BR45" s="144">
        <v>0</v>
      </c>
      <c r="BS45" s="144">
        <v>0</v>
      </c>
      <c r="BT45" s="144">
        <v>0</v>
      </c>
      <c r="BU45" s="155">
        <f t="shared" si="6"/>
        <v>0</v>
      </c>
      <c r="BV45" s="144">
        <v>8624.1</v>
      </c>
      <c r="BW45" s="144">
        <v>22112.6</v>
      </c>
      <c r="BX45" s="157">
        <f t="shared" si="7"/>
        <v>30736.699999999997</v>
      </c>
      <c r="BY45" s="145"/>
    </row>
    <row r="46" spans="1:77" x14ac:dyDescent="0.25">
      <c r="A46" s="87">
        <v>2192</v>
      </c>
      <c r="B46" s="88" t="s">
        <v>144</v>
      </c>
      <c r="C46" s="136">
        <v>0</v>
      </c>
      <c r="D46" s="181">
        <v>370</v>
      </c>
      <c r="E46" s="136">
        <v>0</v>
      </c>
      <c r="F46" s="136">
        <v>5.583333333333333</v>
      </c>
      <c r="G46" s="132" t="str">
        <f t="shared" si="0"/>
        <v>No</v>
      </c>
      <c r="H46" s="132" t="s">
        <v>220</v>
      </c>
      <c r="I46" s="132" t="str">
        <f t="shared" si="1"/>
        <v>300-399</v>
      </c>
      <c r="J46" s="132">
        <f>IF(G46=Benchmarking!$I$4,1,0)</f>
        <v>1</v>
      </c>
      <c r="K46" s="132">
        <f>IF(Benchmarking!$I$6="All",1,IF(Benchmarking!$I$6=H46,1,0))</f>
        <v>1</v>
      </c>
      <c r="L46" s="132">
        <f>IF(Benchmarking!$I$8="All",1,IF(Benchmarking!$I$8=I46,1,0))</f>
        <v>0</v>
      </c>
      <c r="M46" s="132">
        <f t="shared" si="2"/>
        <v>0</v>
      </c>
      <c r="N46" s="133">
        <v>885617.81</v>
      </c>
      <c r="O46" s="133">
        <v>0</v>
      </c>
      <c r="P46" s="133">
        <v>283289.7</v>
      </c>
      <c r="Q46" s="133">
        <v>28349.72</v>
      </c>
      <c r="R46" s="133">
        <v>90139.62</v>
      </c>
      <c r="S46" s="133">
        <v>0</v>
      </c>
      <c r="T46" s="133">
        <v>34718.47</v>
      </c>
      <c r="U46" s="133">
        <v>6350.63</v>
      </c>
      <c r="V46" s="133">
        <v>4208.4800000000005</v>
      </c>
      <c r="W46" s="133">
        <v>7250.06</v>
      </c>
      <c r="X46" s="133">
        <v>7182.4800000000005</v>
      </c>
      <c r="Y46" s="133">
        <v>36831.08</v>
      </c>
      <c r="Z46" s="133">
        <v>4926.9400000000005</v>
      </c>
      <c r="AA46" s="133">
        <v>47328.89</v>
      </c>
      <c r="AB46" s="133">
        <v>5655.6900000000005</v>
      </c>
      <c r="AC46" s="133">
        <v>31678.99</v>
      </c>
      <c r="AD46" s="133">
        <v>37632</v>
      </c>
      <c r="AE46" s="133">
        <v>17209.650000000001</v>
      </c>
      <c r="AF46" s="133">
        <v>54452.62</v>
      </c>
      <c r="AG46" s="133">
        <v>36884.550000000003</v>
      </c>
      <c r="AH46" s="133">
        <v>0</v>
      </c>
      <c r="AI46" s="133">
        <v>17944.939999999999</v>
      </c>
      <c r="AJ46" s="133">
        <v>12218.49</v>
      </c>
      <c r="AK46" s="133">
        <v>7901.25</v>
      </c>
      <c r="AL46" s="133">
        <v>35197.69</v>
      </c>
      <c r="AM46" s="133">
        <v>56873.950000000004</v>
      </c>
      <c r="AN46" s="133">
        <v>26426.850000000002</v>
      </c>
      <c r="AO46" s="133">
        <v>14514.36</v>
      </c>
      <c r="AP46" s="133">
        <v>0</v>
      </c>
      <c r="AQ46" s="133">
        <v>381.32</v>
      </c>
      <c r="AR46" s="133">
        <v>57.86</v>
      </c>
      <c r="AS46" s="133">
        <v>0</v>
      </c>
      <c r="AT46" s="133">
        <v>0</v>
      </c>
      <c r="AU46" s="134">
        <f t="shared" si="3"/>
        <v>-1271111.27</v>
      </c>
      <c r="AV46" s="135">
        <v>-242438.73</v>
      </c>
      <c r="AW46" s="158">
        <f t="shared" si="4"/>
        <v>0</v>
      </c>
      <c r="AX46" s="158">
        <f t="shared" si="5"/>
        <v>-52746.009999999995</v>
      </c>
      <c r="AY46" s="133">
        <v>0</v>
      </c>
      <c r="AZ46" s="133">
        <v>-71770.650000000009</v>
      </c>
      <c r="BA46" s="133">
        <v>0</v>
      </c>
      <c r="BB46" s="133">
        <v>-7102.07</v>
      </c>
      <c r="BC46" s="133">
        <v>-6839.31</v>
      </c>
      <c r="BD46" s="133">
        <v>-34805.07</v>
      </c>
      <c r="BE46" s="133">
        <v>-650</v>
      </c>
      <c r="BF46" s="133">
        <v>-5480</v>
      </c>
      <c r="BG46" s="133">
        <v>-720</v>
      </c>
      <c r="BH46" s="133">
        <v>-4434.88</v>
      </c>
      <c r="BI46" s="133">
        <v>-6020.74</v>
      </c>
      <c r="BJ46" s="133">
        <v>0</v>
      </c>
      <c r="BK46" s="133">
        <v>0</v>
      </c>
      <c r="BL46" s="133">
        <v>0</v>
      </c>
      <c r="BM46" s="133">
        <v>-70877</v>
      </c>
      <c r="BN46" s="133">
        <v>0</v>
      </c>
      <c r="BO46" s="133">
        <v>-2515</v>
      </c>
      <c r="BP46" s="133">
        <v>-20231.25</v>
      </c>
      <c r="BQ46" s="133">
        <v>-1566296.01</v>
      </c>
      <c r="BR46" s="144">
        <v>0</v>
      </c>
      <c r="BS46" s="144">
        <v>0</v>
      </c>
      <c r="BT46" s="144">
        <v>0</v>
      </c>
      <c r="BU46" s="155">
        <f t="shared" si="6"/>
        <v>0</v>
      </c>
      <c r="BV46" s="144">
        <v>0</v>
      </c>
      <c r="BW46" s="144">
        <v>52746.009999999995</v>
      </c>
      <c r="BX46" s="157">
        <f t="shared" si="7"/>
        <v>52746.009999999995</v>
      </c>
      <c r="BY46" s="145"/>
    </row>
    <row r="47" spans="1:77" x14ac:dyDescent="0.25">
      <c r="A47" s="87">
        <v>2193</v>
      </c>
      <c r="B47" s="88" t="s">
        <v>145</v>
      </c>
      <c r="C47" s="136">
        <v>0</v>
      </c>
      <c r="D47" s="181">
        <v>204</v>
      </c>
      <c r="E47" s="136">
        <v>0</v>
      </c>
      <c r="F47" s="136">
        <v>6.583333333333333</v>
      </c>
      <c r="G47" s="132" t="str">
        <f t="shared" si="0"/>
        <v>No</v>
      </c>
      <c r="H47" s="132" t="s">
        <v>220</v>
      </c>
      <c r="I47" s="132" t="str">
        <f t="shared" si="1"/>
        <v>200-299</v>
      </c>
      <c r="J47" s="132">
        <f>IF(G47=Benchmarking!$I$4,1,0)</f>
        <v>1</v>
      </c>
      <c r="K47" s="132">
        <f>IF(Benchmarking!$I$6="All",1,IF(Benchmarking!$I$6=H47,1,0))</f>
        <v>1</v>
      </c>
      <c r="L47" s="132">
        <f>IF(Benchmarking!$I$8="All",1,IF(Benchmarking!$I$8=I47,1,0))</f>
        <v>0</v>
      </c>
      <c r="M47" s="132">
        <f t="shared" si="2"/>
        <v>0</v>
      </c>
      <c r="N47" s="133">
        <v>521658.8</v>
      </c>
      <c r="O47" s="133">
        <v>0</v>
      </c>
      <c r="P47" s="133">
        <v>179013.41</v>
      </c>
      <c r="Q47" s="133">
        <v>26305.52</v>
      </c>
      <c r="R47" s="133">
        <v>91559.12</v>
      </c>
      <c r="S47" s="133">
        <v>28638.02</v>
      </c>
      <c r="T47" s="133">
        <v>5412.45</v>
      </c>
      <c r="U47" s="133">
        <v>4077.6800000000003</v>
      </c>
      <c r="V47" s="133">
        <v>8101.9800000000005</v>
      </c>
      <c r="W47" s="133">
        <v>387.6</v>
      </c>
      <c r="X47" s="133">
        <v>4565.5200000000004</v>
      </c>
      <c r="Y47" s="133">
        <v>25917.21</v>
      </c>
      <c r="Z47" s="133">
        <v>8070.92</v>
      </c>
      <c r="AA47" s="133">
        <v>15814.050000000001</v>
      </c>
      <c r="AB47" s="133">
        <v>4526.16</v>
      </c>
      <c r="AC47" s="133">
        <v>17867.46</v>
      </c>
      <c r="AD47" s="133">
        <v>19835.25</v>
      </c>
      <c r="AE47" s="133">
        <v>3202.9700000000003</v>
      </c>
      <c r="AF47" s="133">
        <v>27398.71</v>
      </c>
      <c r="AG47" s="133">
        <v>23837.19</v>
      </c>
      <c r="AH47" s="133">
        <v>0</v>
      </c>
      <c r="AI47" s="133">
        <v>7712.27</v>
      </c>
      <c r="AJ47" s="133">
        <v>6774.84</v>
      </c>
      <c r="AK47" s="133">
        <v>3146.7000000000003</v>
      </c>
      <c r="AL47" s="133">
        <v>22993.14</v>
      </c>
      <c r="AM47" s="133">
        <v>19495.5</v>
      </c>
      <c r="AN47" s="133">
        <v>35857.760000000002</v>
      </c>
      <c r="AO47" s="133">
        <v>17713.45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4">
        <f t="shared" si="3"/>
        <v>-798966.92999999993</v>
      </c>
      <c r="AV47" s="135">
        <v>-91753.18</v>
      </c>
      <c r="AW47" s="158">
        <f t="shared" si="4"/>
        <v>0</v>
      </c>
      <c r="AX47" s="158">
        <f t="shared" si="5"/>
        <v>-63864.04</v>
      </c>
      <c r="AY47" s="133">
        <v>0</v>
      </c>
      <c r="AZ47" s="133">
        <v>-52581.78</v>
      </c>
      <c r="BA47" s="133">
        <v>0</v>
      </c>
      <c r="BB47" s="133">
        <v>-8392.19</v>
      </c>
      <c r="BC47" s="133">
        <v>-934.5</v>
      </c>
      <c r="BD47" s="133">
        <v>-53358.74</v>
      </c>
      <c r="BE47" s="133">
        <v>-8479.35</v>
      </c>
      <c r="BF47" s="133">
        <v>0</v>
      </c>
      <c r="BG47" s="133">
        <v>0</v>
      </c>
      <c r="BH47" s="133">
        <v>0</v>
      </c>
      <c r="BI47" s="133">
        <v>-5875.5</v>
      </c>
      <c r="BJ47" s="133">
        <v>0</v>
      </c>
      <c r="BK47" s="133">
        <v>0</v>
      </c>
      <c r="BL47" s="133">
        <v>0</v>
      </c>
      <c r="BM47" s="133">
        <v>-48312</v>
      </c>
      <c r="BN47" s="133">
        <v>0</v>
      </c>
      <c r="BO47" s="133">
        <v>-1022</v>
      </c>
      <c r="BP47" s="133">
        <v>-12494.79</v>
      </c>
      <c r="BQ47" s="133">
        <v>-954584.15</v>
      </c>
      <c r="BR47" s="144">
        <v>0</v>
      </c>
      <c r="BS47" s="144">
        <v>0</v>
      </c>
      <c r="BT47" s="144">
        <v>0</v>
      </c>
      <c r="BU47" s="155">
        <f t="shared" si="6"/>
        <v>0</v>
      </c>
      <c r="BV47" s="144">
        <v>0</v>
      </c>
      <c r="BW47" s="144">
        <v>63864.04</v>
      </c>
      <c r="BX47" s="157">
        <f t="shared" si="7"/>
        <v>63864.04</v>
      </c>
      <c r="BY47" s="145"/>
    </row>
    <row r="48" spans="1:77" x14ac:dyDescent="0.25">
      <c r="A48" s="87">
        <v>2226</v>
      </c>
      <c r="B48" s="88" t="s">
        <v>146</v>
      </c>
      <c r="C48" s="136">
        <v>0</v>
      </c>
      <c r="D48" s="181">
        <v>97</v>
      </c>
      <c r="E48" s="136">
        <v>0</v>
      </c>
      <c r="F48" s="136">
        <v>8.3333333333333339</v>
      </c>
      <c r="G48" s="132" t="str">
        <f t="shared" si="0"/>
        <v>No</v>
      </c>
      <c r="H48" s="132" t="s">
        <v>220</v>
      </c>
      <c r="I48" s="132" t="str">
        <f t="shared" si="1"/>
        <v>0-99</v>
      </c>
      <c r="J48" s="132">
        <f>IF(G48=Benchmarking!$I$4,1,0)</f>
        <v>1</v>
      </c>
      <c r="K48" s="132">
        <f>IF(Benchmarking!$I$6="All",1,IF(Benchmarking!$I$6=H48,1,0))</f>
        <v>1</v>
      </c>
      <c r="L48" s="132">
        <f>IF(Benchmarking!$I$8="All",1,IF(Benchmarking!$I$8=I48,1,0))</f>
        <v>0</v>
      </c>
      <c r="M48" s="132">
        <f t="shared" si="2"/>
        <v>0</v>
      </c>
      <c r="N48" s="133">
        <v>303986.11</v>
      </c>
      <c r="O48" s="133">
        <v>17064.14</v>
      </c>
      <c r="P48" s="133">
        <v>115425.78</v>
      </c>
      <c r="Q48" s="133">
        <v>20692.77</v>
      </c>
      <c r="R48" s="133">
        <v>39336.97</v>
      </c>
      <c r="S48" s="133">
        <v>0</v>
      </c>
      <c r="T48" s="133">
        <v>3170.7200000000003</v>
      </c>
      <c r="U48" s="133">
        <v>1901.08</v>
      </c>
      <c r="V48" s="133">
        <v>1761.5</v>
      </c>
      <c r="W48" s="133">
        <v>2863.82</v>
      </c>
      <c r="X48" s="133">
        <v>2139.48</v>
      </c>
      <c r="Y48" s="133">
        <v>8047.53</v>
      </c>
      <c r="Z48" s="133">
        <v>18596.05</v>
      </c>
      <c r="AA48" s="133">
        <v>1788.01</v>
      </c>
      <c r="AB48" s="133">
        <v>2209.9</v>
      </c>
      <c r="AC48" s="133">
        <v>7584.95</v>
      </c>
      <c r="AD48" s="133">
        <v>12724.6</v>
      </c>
      <c r="AE48" s="133">
        <v>4862.03</v>
      </c>
      <c r="AF48" s="133">
        <v>41709.79</v>
      </c>
      <c r="AG48" s="133">
        <v>5189.54</v>
      </c>
      <c r="AH48" s="133">
        <v>0</v>
      </c>
      <c r="AI48" s="133">
        <v>8548.01</v>
      </c>
      <c r="AJ48" s="133">
        <v>3602.52</v>
      </c>
      <c r="AK48" s="133">
        <v>4564.9000000000005</v>
      </c>
      <c r="AL48" s="133">
        <v>15028.35</v>
      </c>
      <c r="AM48" s="133">
        <v>0</v>
      </c>
      <c r="AN48" s="133">
        <v>3833.03</v>
      </c>
      <c r="AO48" s="133">
        <v>15368.81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4">
        <f t="shared" si="3"/>
        <v>-475744.61</v>
      </c>
      <c r="AV48" s="135">
        <v>-47454.53</v>
      </c>
      <c r="AW48" s="158">
        <f t="shared" si="4"/>
        <v>0</v>
      </c>
      <c r="AX48" s="158">
        <f t="shared" si="5"/>
        <v>-60245.1</v>
      </c>
      <c r="AY48" s="133">
        <v>0</v>
      </c>
      <c r="AZ48" s="133">
        <v>-25210</v>
      </c>
      <c r="BA48" s="133">
        <v>0</v>
      </c>
      <c r="BB48" s="133">
        <v>-4915</v>
      </c>
      <c r="BC48" s="133">
        <v>-5313.75</v>
      </c>
      <c r="BD48" s="133">
        <v>0</v>
      </c>
      <c r="BE48" s="133">
        <v>0</v>
      </c>
      <c r="BF48" s="133">
        <v>-1360</v>
      </c>
      <c r="BG48" s="133">
        <v>-3679.15</v>
      </c>
      <c r="BH48" s="133">
        <v>-4591.55</v>
      </c>
      <c r="BI48" s="133">
        <v>-8613.57</v>
      </c>
      <c r="BJ48" s="133">
        <v>0</v>
      </c>
      <c r="BK48" s="133">
        <v>0</v>
      </c>
      <c r="BL48" s="133">
        <v>0</v>
      </c>
      <c r="BM48" s="133">
        <v>-27140</v>
      </c>
      <c r="BN48" s="133">
        <v>0</v>
      </c>
      <c r="BO48" s="133">
        <v>-510</v>
      </c>
      <c r="BP48" s="133">
        <v>-5633.76</v>
      </c>
      <c r="BQ48" s="133">
        <v>-583444.24</v>
      </c>
      <c r="BR48" s="144">
        <v>0</v>
      </c>
      <c r="BS48" s="144">
        <v>0</v>
      </c>
      <c r="BT48" s="144">
        <v>0</v>
      </c>
      <c r="BU48" s="155">
        <f t="shared" si="6"/>
        <v>0</v>
      </c>
      <c r="BV48" s="144">
        <v>10455.000000000002</v>
      </c>
      <c r="BW48" s="144">
        <v>49790.1</v>
      </c>
      <c r="BX48" s="157">
        <f t="shared" si="7"/>
        <v>60245.1</v>
      </c>
      <c r="BY48" s="145"/>
    </row>
    <row r="49" spans="1:77" x14ac:dyDescent="0.25">
      <c r="A49" s="87">
        <v>2227</v>
      </c>
      <c r="B49" s="88" t="s">
        <v>210</v>
      </c>
      <c r="C49" s="136">
        <v>0</v>
      </c>
      <c r="D49" s="181">
        <v>209</v>
      </c>
      <c r="E49" s="136">
        <v>0</v>
      </c>
      <c r="F49" s="136">
        <v>4.833333333333333</v>
      </c>
      <c r="G49" s="132" t="str">
        <f t="shared" si="0"/>
        <v>No</v>
      </c>
      <c r="H49" s="132" t="s">
        <v>220</v>
      </c>
      <c r="I49" s="132" t="str">
        <f t="shared" si="1"/>
        <v>200-299</v>
      </c>
      <c r="J49" s="132">
        <f>IF(G49=Benchmarking!$I$4,1,0)</f>
        <v>1</v>
      </c>
      <c r="K49" s="132">
        <f>IF(Benchmarking!$I$6="All",1,IF(Benchmarking!$I$6=H49,1,0))</f>
        <v>1</v>
      </c>
      <c r="L49" s="132">
        <f>IF(Benchmarking!$I$8="All",1,IF(Benchmarking!$I$8=I49,1,0))</f>
        <v>0</v>
      </c>
      <c r="M49" s="132">
        <f t="shared" si="2"/>
        <v>0</v>
      </c>
      <c r="N49" s="133">
        <v>505729.77</v>
      </c>
      <c r="O49" s="133">
        <v>12773.720000000001</v>
      </c>
      <c r="P49" s="133">
        <v>258443.82</v>
      </c>
      <c r="Q49" s="133">
        <v>15886.11</v>
      </c>
      <c r="R49" s="133">
        <v>43463.29</v>
      </c>
      <c r="S49" s="133">
        <v>0</v>
      </c>
      <c r="T49" s="133">
        <v>38054.29</v>
      </c>
      <c r="U49" s="133">
        <v>4064.4</v>
      </c>
      <c r="V49" s="133">
        <v>2766</v>
      </c>
      <c r="W49" s="133">
        <v>395.2</v>
      </c>
      <c r="X49" s="133">
        <v>4825.08</v>
      </c>
      <c r="Y49" s="133">
        <v>1081.52</v>
      </c>
      <c r="Z49" s="133">
        <v>6.6400000000000006</v>
      </c>
      <c r="AA49" s="133">
        <v>3455.29</v>
      </c>
      <c r="AB49" s="133">
        <v>2475.2800000000002</v>
      </c>
      <c r="AC49" s="133">
        <v>6085.9800000000005</v>
      </c>
      <c r="AD49" s="133">
        <v>11477</v>
      </c>
      <c r="AE49" s="133">
        <v>4239.2300000000005</v>
      </c>
      <c r="AF49" s="133">
        <v>45300.270000000004</v>
      </c>
      <c r="AG49" s="133">
        <v>5385.71</v>
      </c>
      <c r="AH49" s="133">
        <v>0</v>
      </c>
      <c r="AI49" s="133">
        <v>11002.9</v>
      </c>
      <c r="AJ49" s="133">
        <v>7648.29</v>
      </c>
      <c r="AK49" s="133">
        <v>4108.0600000000004</v>
      </c>
      <c r="AL49" s="133">
        <v>30793.62</v>
      </c>
      <c r="AM49" s="133">
        <v>0</v>
      </c>
      <c r="AN49" s="133">
        <v>6707.1</v>
      </c>
      <c r="AO49" s="133">
        <v>26438.59</v>
      </c>
      <c r="AP49" s="133">
        <v>0</v>
      </c>
      <c r="AQ49" s="133">
        <v>0</v>
      </c>
      <c r="AR49" s="133">
        <v>17373.46</v>
      </c>
      <c r="AS49" s="133">
        <v>0</v>
      </c>
      <c r="AT49" s="133">
        <v>0</v>
      </c>
      <c r="AU49" s="134">
        <f t="shared" si="3"/>
        <v>-787404.67</v>
      </c>
      <c r="AV49" s="135">
        <v>-106227.54</v>
      </c>
      <c r="AW49" s="158">
        <f t="shared" si="4"/>
        <v>0</v>
      </c>
      <c r="AX49" s="158">
        <f t="shared" si="5"/>
        <v>-43954.579999999994</v>
      </c>
      <c r="AY49" s="133">
        <v>0</v>
      </c>
      <c r="AZ49" s="133">
        <v>-37590</v>
      </c>
      <c r="BA49" s="133">
        <v>-1200</v>
      </c>
      <c r="BB49" s="133">
        <v>0</v>
      </c>
      <c r="BC49" s="133">
        <v>-200</v>
      </c>
      <c r="BD49" s="133">
        <v>-23784.12</v>
      </c>
      <c r="BE49" s="133">
        <v>0</v>
      </c>
      <c r="BF49" s="133">
        <v>0</v>
      </c>
      <c r="BG49" s="133">
        <v>0</v>
      </c>
      <c r="BH49" s="133">
        <v>-9466.48</v>
      </c>
      <c r="BI49" s="133">
        <v>-17314.39</v>
      </c>
      <c r="BJ49" s="133">
        <v>0</v>
      </c>
      <c r="BK49" s="133">
        <v>0</v>
      </c>
      <c r="BL49" s="133">
        <v>0</v>
      </c>
      <c r="BM49" s="133">
        <v>-54390</v>
      </c>
      <c r="BN49" s="133">
        <v>0</v>
      </c>
      <c r="BO49" s="133">
        <v>0</v>
      </c>
      <c r="BP49" s="133">
        <v>-10090.210000000001</v>
      </c>
      <c r="BQ49" s="133">
        <v>-937586.79</v>
      </c>
      <c r="BR49" s="144">
        <v>0</v>
      </c>
      <c r="BS49" s="144">
        <v>0</v>
      </c>
      <c r="BT49" s="144">
        <v>0</v>
      </c>
      <c r="BU49" s="155">
        <f t="shared" si="6"/>
        <v>0</v>
      </c>
      <c r="BV49" s="144">
        <v>0</v>
      </c>
      <c r="BW49" s="144">
        <v>43954.579999999994</v>
      </c>
      <c r="BX49" s="157">
        <f t="shared" si="7"/>
        <v>43954.579999999994</v>
      </c>
      <c r="BY49" s="145"/>
    </row>
    <row r="50" spans="1:77" x14ac:dyDescent="0.25">
      <c r="A50" s="87">
        <v>2228</v>
      </c>
      <c r="B50" s="88" t="s">
        <v>147</v>
      </c>
      <c r="C50" s="136">
        <v>0</v>
      </c>
      <c r="D50" s="181">
        <v>413</v>
      </c>
      <c r="E50" s="136">
        <v>0</v>
      </c>
      <c r="F50" s="136">
        <v>8.4166666666666661</v>
      </c>
      <c r="G50" s="132" t="str">
        <f t="shared" si="0"/>
        <v>No</v>
      </c>
      <c r="H50" s="132" t="s">
        <v>220</v>
      </c>
      <c r="I50" s="132" t="str">
        <f t="shared" si="1"/>
        <v>400-499</v>
      </c>
      <c r="J50" s="132">
        <f>IF(G50=Benchmarking!$I$4,1,0)</f>
        <v>1</v>
      </c>
      <c r="K50" s="132">
        <f>IF(Benchmarking!$I$6="All",1,IF(Benchmarking!$I$6=H50,1,0))</f>
        <v>1</v>
      </c>
      <c r="L50" s="132">
        <f>IF(Benchmarking!$I$8="All",1,IF(Benchmarking!$I$8=I50,1,0))</f>
        <v>0</v>
      </c>
      <c r="M50" s="132">
        <f t="shared" si="2"/>
        <v>0</v>
      </c>
      <c r="N50" s="133">
        <v>1163744.9099999999</v>
      </c>
      <c r="O50" s="133">
        <v>6442.54</v>
      </c>
      <c r="P50" s="133">
        <v>356233.84</v>
      </c>
      <c r="Q50" s="133">
        <v>26785.190000000002</v>
      </c>
      <c r="R50" s="133">
        <v>80369.150000000009</v>
      </c>
      <c r="S50" s="133">
        <v>55551.31</v>
      </c>
      <c r="T50" s="133">
        <v>74480.09</v>
      </c>
      <c r="U50" s="133">
        <v>8163.13</v>
      </c>
      <c r="V50" s="133">
        <v>6240.2300000000005</v>
      </c>
      <c r="W50" s="133">
        <v>8298.51</v>
      </c>
      <c r="X50" s="133">
        <v>9256.32</v>
      </c>
      <c r="Y50" s="133">
        <v>42026.78</v>
      </c>
      <c r="Z50" s="133">
        <v>23351.95</v>
      </c>
      <c r="AA50" s="133">
        <v>32715.71</v>
      </c>
      <c r="AB50" s="133">
        <v>1564.15</v>
      </c>
      <c r="AC50" s="133">
        <v>28026.22</v>
      </c>
      <c r="AD50" s="133">
        <v>39424</v>
      </c>
      <c r="AE50" s="133">
        <v>19552.87</v>
      </c>
      <c r="AF50" s="133">
        <v>71500.790000000008</v>
      </c>
      <c r="AG50" s="133">
        <v>23266.89</v>
      </c>
      <c r="AH50" s="133">
        <v>0</v>
      </c>
      <c r="AI50" s="133">
        <v>21630.63</v>
      </c>
      <c r="AJ50" s="133">
        <v>14163.300000000001</v>
      </c>
      <c r="AK50" s="133">
        <v>20030.350000000002</v>
      </c>
      <c r="AL50" s="133">
        <v>62167.24</v>
      </c>
      <c r="AM50" s="133">
        <v>0</v>
      </c>
      <c r="AN50" s="133">
        <v>14719.24</v>
      </c>
      <c r="AO50" s="133">
        <v>14812.460000000001</v>
      </c>
      <c r="AP50" s="133">
        <v>0</v>
      </c>
      <c r="AQ50" s="133">
        <v>0</v>
      </c>
      <c r="AR50" s="133">
        <v>0</v>
      </c>
      <c r="AS50" s="133">
        <v>0</v>
      </c>
      <c r="AT50" s="133">
        <v>0</v>
      </c>
      <c r="AU50" s="134">
        <f t="shared" si="3"/>
        <v>-1463968.44</v>
      </c>
      <c r="AV50" s="135">
        <v>-297943.56</v>
      </c>
      <c r="AW50" s="158">
        <f t="shared" si="4"/>
        <v>0</v>
      </c>
      <c r="AX50" s="158">
        <f t="shared" si="5"/>
        <v>-64314.64</v>
      </c>
      <c r="AY50" s="133">
        <v>0</v>
      </c>
      <c r="AZ50" s="133">
        <v>-89390</v>
      </c>
      <c r="BA50" s="133">
        <v>-1200</v>
      </c>
      <c r="BB50" s="133">
        <v>-6795</v>
      </c>
      <c r="BC50" s="133">
        <v>-3915</v>
      </c>
      <c r="BD50" s="133">
        <v>-71204.320000000007</v>
      </c>
      <c r="BE50" s="133">
        <v>-67690.2</v>
      </c>
      <c r="BF50" s="133">
        <v>-5690.99</v>
      </c>
      <c r="BG50" s="133">
        <v>-10268.950000000001</v>
      </c>
      <c r="BH50" s="133">
        <v>-19598.5</v>
      </c>
      <c r="BI50" s="133">
        <v>-7185</v>
      </c>
      <c r="BJ50" s="133">
        <v>0</v>
      </c>
      <c r="BK50" s="133">
        <v>0</v>
      </c>
      <c r="BL50" s="133">
        <v>0</v>
      </c>
      <c r="BM50" s="133">
        <v>-84375</v>
      </c>
      <c r="BN50" s="133">
        <v>0</v>
      </c>
      <c r="BO50" s="133">
        <v>0</v>
      </c>
      <c r="BP50" s="133">
        <v>-23483.119999999999</v>
      </c>
      <c r="BQ50" s="133">
        <v>-1826226.64</v>
      </c>
      <c r="BR50" s="144">
        <v>0</v>
      </c>
      <c r="BS50" s="144">
        <v>0</v>
      </c>
      <c r="BT50" s="144">
        <v>0</v>
      </c>
      <c r="BU50" s="155">
        <f t="shared" si="6"/>
        <v>0</v>
      </c>
      <c r="BV50" s="144">
        <v>0</v>
      </c>
      <c r="BW50" s="144">
        <v>64314.64</v>
      </c>
      <c r="BX50" s="157">
        <f t="shared" si="7"/>
        <v>64314.64</v>
      </c>
      <c r="BY50" s="145"/>
    </row>
    <row r="51" spans="1:77" x14ac:dyDescent="0.25">
      <c r="A51" s="87">
        <v>2231</v>
      </c>
      <c r="B51" s="88" t="s">
        <v>148</v>
      </c>
      <c r="C51" s="136">
        <v>0</v>
      </c>
      <c r="D51" s="181">
        <v>165</v>
      </c>
      <c r="E51" s="136">
        <v>0</v>
      </c>
      <c r="F51" s="136">
        <v>11.5</v>
      </c>
      <c r="G51" s="132" t="str">
        <f t="shared" si="0"/>
        <v>No</v>
      </c>
      <c r="H51" s="132" t="s">
        <v>220</v>
      </c>
      <c r="I51" s="132" t="str">
        <f t="shared" si="1"/>
        <v>100-199</v>
      </c>
      <c r="J51" s="132">
        <f>IF(G51=Benchmarking!$I$4,1,0)</f>
        <v>1</v>
      </c>
      <c r="K51" s="132">
        <f>IF(Benchmarking!$I$6="All",1,IF(Benchmarking!$I$6=H51,1,0))</f>
        <v>1</v>
      </c>
      <c r="L51" s="132">
        <f>IF(Benchmarking!$I$8="All",1,IF(Benchmarking!$I$8=I51,1,0))</f>
        <v>1</v>
      </c>
      <c r="M51" s="132">
        <f t="shared" si="2"/>
        <v>1</v>
      </c>
      <c r="N51" s="133">
        <v>407607.16000000003</v>
      </c>
      <c r="O51" s="133">
        <v>0</v>
      </c>
      <c r="P51" s="133">
        <v>209427.99</v>
      </c>
      <c r="Q51" s="133">
        <v>14507.94</v>
      </c>
      <c r="R51" s="133">
        <v>57540.01</v>
      </c>
      <c r="S51" s="133">
        <v>0</v>
      </c>
      <c r="T51" s="133">
        <v>1795.22</v>
      </c>
      <c r="U51" s="133">
        <v>3392.67</v>
      </c>
      <c r="V51" s="133">
        <v>5780.5</v>
      </c>
      <c r="W51" s="133">
        <v>2475.23</v>
      </c>
      <c r="X51" s="133">
        <v>3670.32</v>
      </c>
      <c r="Y51" s="133">
        <v>30246.98</v>
      </c>
      <c r="Z51" s="133">
        <v>74299.64</v>
      </c>
      <c r="AA51" s="133">
        <v>13618.74</v>
      </c>
      <c r="AB51" s="133">
        <v>2999.67</v>
      </c>
      <c r="AC51" s="133">
        <v>12273.99</v>
      </c>
      <c r="AD51" s="133">
        <v>20833.25</v>
      </c>
      <c r="AE51" s="133">
        <v>7506.96</v>
      </c>
      <c r="AF51" s="133">
        <v>65638.12</v>
      </c>
      <c r="AG51" s="133">
        <v>12292.34</v>
      </c>
      <c r="AH51" s="133">
        <v>0</v>
      </c>
      <c r="AI51" s="133">
        <v>9141.7000000000007</v>
      </c>
      <c r="AJ51" s="133">
        <v>5446.4400000000005</v>
      </c>
      <c r="AK51" s="133">
        <v>0</v>
      </c>
      <c r="AL51" s="133">
        <v>21720.66</v>
      </c>
      <c r="AM51" s="133">
        <v>11572.58</v>
      </c>
      <c r="AN51" s="133">
        <v>0</v>
      </c>
      <c r="AO51" s="133">
        <v>19588</v>
      </c>
      <c r="AP51" s="133">
        <v>0</v>
      </c>
      <c r="AQ51" s="133">
        <v>0</v>
      </c>
      <c r="AR51" s="133">
        <v>0</v>
      </c>
      <c r="AS51" s="133">
        <v>0</v>
      </c>
      <c r="AT51" s="133">
        <v>0</v>
      </c>
      <c r="AU51" s="134">
        <f t="shared" si="3"/>
        <v>-716427.24</v>
      </c>
      <c r="AV51" s="135">
        <v>-62130.89</v>
      </c>
      <c r="AW51" s="158">
        <f t="shared" si="4"/>
        <v>0</v>
      </c>
      <c r="AX51" s="158">
        <f t="shared" si="5"/>
        <v>-100675.31</v>
      </c>
      <c r="AY51" s="133">
        <v>0</v>
      </c>
      <c r="AZ51" s="133">
        <v>-35094.620000000003</v>
      </c>
      <c r="BA51" s="133">
        <v>-5647</v>
      </c>
      <c r="BB51" s="133">
        <v>-1528.27</v>
      </c>
      <c r="BC51" s="133">
        <v>-2900.61</v>
      </c>
      <c r="BD51" s="133">
        <v>-389.82</v>
      </c>
      <c r="BE51" s="133">
        <v>0</v>
      </c>
      <c r="BF51" s="133">
        <v>0</v>
      </c>
      <c r="BG51" s="133">
        <v>-5416.85</v>
      </c>
      <c r="BH51" s="133">
        <v>-1325.93</v>
      </c>
      <c r="BI51" s="133">
        <v>-14027.27</v>
      </c>
      <c r="BJ51" s="133">
        <v>0</v>
      </c>
      <c r="BK51" s="133">
        <v>0</v>
      </c>
      <c r="BL51" s="133">
        <v>0</v>
      </c>
      <c r="BM51" s="133">
        <v>-41196</v>
      </c>
      <c r="BN51" s="133">
        <v>0</v>
      </c>
      <c r="BO51" s="133">
        <v>-660</v>
      </c>
      <c r="BP51" s="133">
        <v>-8535.630000000001</v>
      </c>
      <c r="BQ51" s="133">
        <v>-879233.44000000006</v>
      </c>
      <c r="BR51" s="144">
        <v>0</v>
      </c>
      <c r="BS51" s="144">
        <v>0</v>
      </c>
      <c r="BT51" s="144">
        <v>0</v>
      </c>
      <c r="BU51" s="155">
        <f t="shared" si="6"/>
        <v>0</v>
      </c>
      <c r="BV51" s="144">
        <v>0</v>
      </c>
      <c r="BW51" s="144">
        <v>100675.31</v>
      </c>
      <c r="BX51" s="157">
        <f t="shared" si="7"/>
        <v>100675.31</v>
      </c>
      <c r="BY51" s="145"/>
    </row>
    <row r="52" spans="1:77" x14ac:dyDescent="0.25">
      <c r="A52" s="87">
        <v>2239</v>
      </c>
      <c r="B52" s="88" t="s">
        <v>277</v>
      </c>
      <c r="C52" s="136">
        <v>0</v>
      </c>
      <c r="D52" s="181">
        <v>102</v>
      </c>
      <c r="E52" s="136">
        <v>0</v>
      </c>
      <c r="F52" s="136">
        <v>6.583333333333333</v>
      </c>
      <c r="G52" s="132" t="str">
        <f t="shared" si="0"/>
        <v>No</v>
      </c>
      <c r="H52" s="132" t="s">
        <v>220</v>
      </c>
      <c r="I52" s="132" t="str">
        <f t="shared" si="1"/>
        <v>100-199</v>
      </c>
      <c r="J52" s="132">
        <f>IF(G52=Benchmarking!$I$4,1,0)</f>
        <v>1</v>
      </c>
      <c r="K52" s="132">
        <f>IF(Benchmarking!$I$6="All",1,IF(Benchmarking!$I$6=H52,1,0))</f>
        <v>1</v>
      </c>
      <c r="L52" s="132">
        <f>IF(Benchmarking!$I$8="All",1,IF(Benchmarking!$I$8=I52,1,0))</f>
        <v>1</v>
      </c>
      <c r="M52" s="132">
        <f t="shared" si="2"/>
        <v>1</v>
      </c>
      <c r="N52" s="133">
        <v>321610.67</v>
      </c>
      <c r="O52" s="133">
        <v>326.34000000000003</v>
      </c>
      <c r="P52" s="133">
        <v>154093.01999999999</v>
      </c>
      <c r="Q52" s="133">
        <v>9456.7100000000009</v>
      </c>
      <c r="R52" s="133">
        <v>23943.93</v>
      </c>
      <c r="S52" s="133">
        <v>0</v>
      </c>
      <c r="T52" s="133">
        <v>26950.690000000002</v>
      </c>
      <c r="U52" s="133">
        <v>2249.7200000000003</v>
      </c>
      <c r="V52" s="133">
        <v>4770.7700000000004</v>
      </c>
      <c r="W52" s="133">
        <v>2472.96</v>
      </c>
      <c r="X52" s="133">
        <v>2430.48</v>
      </c>
      <c r="Y52" s="133">
        <v>4465.59</v>
      </c>
      <c r="Z52" s="133">
        <v>4192.28</v>
      </c>
      <c r="AA52" s="133">
        <v>2563.9700000000003</v>
      </c>
      <c r="AB52" s="133">
        <v>2956.04</v>
      </c>
      <c r="AC52" s="133">
        <v>4409.1400000000003</v>
      </c>
      <c r="AD52" s="133">
        <v>5863.25</v>
      </c>
      <c r="AE52" s="133">
        <v>23997.88</v>
      </c>
      <c r="AF52" s="133">
        <v>36292.74</v>
      </c>
      <c r="AG52" s="133">
        <v>14959.77</v>
      </c>
      <c r="AH52" s="133">
        <v>0</v>
      </c>
      <c r="AI52" s="133">
        <v>5553.55</v>
      </c>
      <c r="AJ52" s="133">
        <v>4034.25</v>
      </c>
      <c r="AK52" s="133">
        <v>419.18</v>
      </c>
      <c r="AL52" s="133">
        <v>14379.87</v>
      </c>
      <c r="AM52" s="133">
        <v>1059</v>
      </c>
      <c r="AN52" s="133">
        <v>15807.95</v>
      </c>
      <c r="AO52" s="133">
        <v>13844.9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4">
        <f t="shared" si="3"/>
        <v>-466205.95000000007</v>
      </c>
      <c r="AV52" s="135">
        <v>-34734.959999999999</v>
      </c>
      <c r="AW52" s="158">
        <f t="shared" si="4"/>
        <v>0</v>
      </c>
      <c r="AX52" s="158">
        <f t="shared" si="5"/>
        <v>-99598.390000000014</v>
      </c>
      <c r="AY52" s="133">
        <v>0</v>
      </c>
      <c r="AZ52" s="133">
        <v>-9070</v>
      </c>
      <c r="BA52" s="133">
        <v>-4759.22</v>
      </c>
      <c r="BB52" s="133">
        <v>-16787.330000000002</v>
      </c>
      <c r="BC52" s="133">
        <v>0</v>
      </c>
      <c r="BD52" s="133">
        <v>-5974.95</v>
      </c>
      <c r="BE52" s="133">
        <v>-2754.78</v>
      </c>
      <c r="BF52" s="133">
        <v>0</v>
      </c>
      <c r="BG52" s="133">
        <v>0</v>
      </c>
      <c r="BH52" s="133">
        <v>-6671.03</v>
      </c>
      <c r="BI52" s="133">
        <v>-1893.77</v>
      </c>
      <c r="BJ52" s="133">
        <v>0</v>
      </c>
      <c r="BK52" s="133">
        <v>0</v>
      </c>
      <c r="BL52" s="133">
        <v>0</v>
      </c>
      <c r="BM52" s="133">
        <v>-28156</v>
      </c>
      <c r="BN52" s="133">
        <v>0</v>
      </c>
      <c r="BO52" s="133">
        <v>-270</v>
      </c>
      <c r="BP52" s="133">
        <v>-4999.17</v>
      </c>
      <c r="BQ52" s="133">
        <v>-600539.30000000005</v>
      </c>
      <c r="BR52" s="144">
        <v>0</v>
      </c>
      <c r="BS52" s="144">
        <v>0</v>
      </c>
      <c r="BT52" s="144">
        <v>0</v>
      </c>
      <c r="BU52" s="155">
        <f t="shared" si="6"/>
        <v>0</v>
      </c>
      <c r="BV52" s="144">
        <v>16632.660000000003</v>
      </c>
      <c r="BW52" s="144">
        <v>82965.73000000001</v>
      </c>
      <c r="BX52" s="157">
        <f t="shared" si="7"/>
        <v>99598.390000000014</v>
      </c>
      <c r="BY52" s="145"/>
    </row>
    <row r="53" spans="1:77" x14ac:dyDescent="0.25">
      <c r="A53" s="87">
        <v>2245</v>
      </c>
      <c r="B53" s="88" t="s">
        <v>278</v>
      </c>
      <c r="C53" s="136">
        <v>25</v>
      </c>
      <c r="D53" s="181">
        <v>386</v>
      </c>
      <c r="E53" s="136">
        <v>0</v>
      </c>
      <c r="F53" s="136">
        <v>12.083333333333334</v>
      </c>
      <c r="G53" s="132" t="str">
        <f t="shared" si="0"/>
        <v>Yes</v>
      </c>
      <c r="H53" s="132" t="s">
        <v>220</v>
      </c>
      <c r="I53" s="132" t="str">
        <f t="shared" si="1"/>
        <v>300-399</v>
      </c>
      <c r="J53" s="132">
        <f>IF(G53=Benchmarking!$I$4,1,0)</f>
        <v>0</v>
      </c>
      <c r="K53" s="132">
        <f>IF(Benchmarking!$I$6="All",1,IF(Benchmarking!$I$6=H53,1,0))</f>
        <v>1</v>
      </c>
      <c r="L53" s="132">
        <f>IF(Benchmarking!$I$8="All",1,IF(Benchmarking!$I$8=I53,1,0))</f>
        <v>0</v>
      </c>
      <c r="M53" s="132">
        <f t="shared" si="2"/>
        <v>0</v>
      </c>
      <c r="N53" s="133">
        <v>1041471.37</v>
      </c>
      <c r="O53" s="133">
        <v>0</v>
      </c>
      <c r="P53" s="133">
        <v>399917.18</v>
      </c>
      <c r="Q53" s="133">
        <v>96792.77</v>
      </c>
      <c r="R53" s="133">
        <v>191249.95</v>
      </c>
      <c r="S53" s="133">
        <v>0</v>
      </c>
      <c r="T53" s="133">
        <v>90712.290000000008</v>
      </c>
      <c r="U53" s="133">
        <v>6998.29</v>
      </c>
      <c r="V53" s="133">
        <v>13026.99</v>
      </c>
      <c r="W53" s="133">
        <v>752.4</v>
      </c>
      <c r="X53" s="133">
        <v>8945.2800000000007</v>
      </c>
      <c r="Y53" s="133">
        <v>17481.939999999999</v>
      </c>
      <c r="Z53" s="133">
        <v>3771.63</v>
      </c>
      <c r="AA53" s="133">
        <v>7836.4000000000005</v>
      </c>
      <c r="AB53" s="133">
        <v>2054.38</v>
      </c>
      <c r="AC53" s="133">
        <v>34472.75</v>
      </c>
      <c r="AD53" s="133">
        <v>79872</v>
      </c>
      <c r="AE53" s="133">
        <v>12301.73</v>
      </c>
      <c r="AF53" s="133">
        <v>133725.11000000002</v>
      </c>
      <c r="AG53" s="133">
        <v>23691.68</v>
      </c>
      <c r="AH53" s="133">
        <v>0</v>
      </c>
      <c r="AI53" s="133">
        <v>17853.580000000002</v>
      </c>
      <c r="AJ53" s="133">
        <v>13482.36</v>
      </c>
      <c r="AK53" s="133">
        <v>0</v>
      </c>
      <c r="AL53" s="133">
        <v>91969.3</v>
      </c>
      <c r="AM53" s="133">
        <v>71201</v>
      </c>
      <c r="AN53" s="133">
        <v>15817.91</v>
      </c>
      <c r="AO53" s="133">
        <v>36077.03</v>
      </c>
      <c r="AP53" s="133">
        <v>0</v>
      </c>
      <c r="AQ53" s="133">
        <v>0</v>
      </c>
      <c r="AR53" s="133">
        <v>525003.67000000004</v>
      </c>
      <c r="AS53" s="133">
        <v>0</v>
      </c>
      <c r="AT53" s="133">
        <v>0</v>
      </c>
      <c r="AU53" s="134">
        <f t="shared" si="3"/>
        <v>-1647237.45</v>
      </c>
      <c r="AV53" s="135">
        <v>-432516.18</v>
      </c>
      <c r="AW53" s="158">
        <f t="shared" si="4"/>
        <v>0</v>
      </c>
      <c r="AX53" s="158">
        <f t="shared" si="5"/>
        <v>-71484.479999999996</v>
      </c>
      <c r="AY53" s="133">
        <v>0</v>
      </c>
      <c r="AZ53" s="133">
        <v>-293410</v>
      </c>
      <c r="BA53" s="133">
        <v>-34140</v>
      </c>
      <c r="BB53" s="133">
        <v>-1308.97</v>
      </c>
      <c r="BC53" s="133">
        <v>0</v>
      </c>
      <c r="BD53" s="133">
        <v>-12673.79</v>
      </c>
      <c r="BE53" s="133">
        <v>0</v>
      </c>
      <c r="BF53" s="133">
        <v>0</v>
      </c>
      <c r="BG53" s="133">
        <v>0</v>
      </c>
      <c r="BH53" s="133">
        <v>-552</v>
      </c>
      <c r="BI53" s="133">
        <v>-1217</v>
      </c>
      <c r="BJ53" s="133">
        <v>0</v>
      </c>
      <c r="BK53" s="133">
        <v>0</v>
      </c>
      <c r="BL53" s="133">
        <v>0</v>
      </c>
      <c r="BM53" s="133">
        <v>-36705</v>
      </c>
      <c r="BN53" s="133">
        <v>0</v>
      </c>
      <c r="BO53" s="133">
        <v>0</v>
      </c>
      <c r="BP53" s="133">
        <v>-45459.79</v>
      </c>
      <c r="BQ53" s="133">
        <v>-2151238.11</v>
      </c>
      <c r="BR53" s="144">
        <v>0</v>
      </c>
      <c r="BS53" s="144">
        <v>0</v>
      </c>
      <c r="BT53" s="144">
        <v>0</v>
      </c>
      <c r="BU53" s="155">
        <f t="shared" si="6"/>
        <v>0</v>
      </c>
      <c r="BV53" s="144">
        <v>0</v>
      </c>
      <c r="BW53" s="144">
        <v>71484.479999999996</v>
      </c>
      <c r="BX53" s="157">
        <f t="shared" si="7"/>
        <v>71484.479999999996</v>
      </c>
      <c r="BY53" s="145"/>
    </row>
    <row r="54" spans="1:77" x14ac:dyDescent="0.25">
      <c r="A54" s="87">
        <v>2254</v>
      </c>
      <c r="B54" s="88" t="s">
        <v>149</v>
      </c>
      <c r="C54" s="136">
        <v>0</v>
      </c>
      <c r="D54" s="181">
        <v>206</v>
      </c>
      <c r="E54" s="136">
        <v>0</v>
      </c>
      <c r="F54" s="136">
        <v>9.1666666666666661</v>
      </c>
      <c r="G54" s="132" t="str">
        <f t="shared" si="0"/>
        <v>No</v>
      </c>
      <c r="H54" s="132" t="s">
        <v>220</v>
      </c>
      <c r="I54" s="132" t="str">
        <f t="shared" si="1"/>
        <v>200-299</v>
      </c>
      <c r="J54" s="132">
        <f>IF(G54=Benchmarking!$I$4,1,0)</f>
        <v>1</v>
      </c>
      <c r="K54" s="132">
        <f>IF(Benchmarking!$I$6="All",1,IF(Benchmarking!$I$6=H54,1,0))</f>
        <v>1</v>
      </c>
      <c r="L54" s="132">
        <f>IF(Benchmarking!$I$8="All",1,IF(Benchmarking!$I$8=I54,1,0))</f>
        <v>0</v>
      </c>
      <c r="M54" s="132">
        <f t="shared" si="2"/>
        <v>0</v>
      </c>
      <c r="N54" s="133">
        <v>582327.12</v>
      </c>
      <c r="O54" s="133">
        <v>865</v>
      </c>
      <c r="P54" s="133">
        <v>241646.7</v>
      </c>
      <c r="Q54" s="133">
        <v>33975.090000000004</v>
      </c>
      <c r="R54" s="133">
        <v>71048.02</v>
      </c>
      <c r="S54" s="133">
        <v>0</v>
      </c>
      <c r="T54" s="133">
        <v>36310.379999999997</v>
      </c>
      <c r="U54" s="133">
        <v>14088.19</v>
      </c>
      <c r="V54" s="133">
        <v>8058.4000000000005</v>
      </c>
      <c r="W54" s="133">
        <v>393.3</v>
      </c>
      <c r="X54" s="133">
        <v>4717.68</v>
      </c>
      <c r="Y54" s="133">
        <v>31937.280000000002</v>
      </c>
      <c r="Z54" s="133">
        <v>4494.1400000000003</v>
      </c>
      <c r="AA54" s="133">
        <v>7287.81</v>
      </c>
      <c r="AB54" s="133">
        <v>112.19</v>
      </c>
      <c r="AC54" s="133">
        <v>12681.58</v>
      </c>
      <c r="AD54" s="133">
        <v>29952</v>
      </c>
      <c r="AE54" s="133">
        <v>0</v>
      </c>
      <c r="AF54" s="133">
        <v>51956.62</v>
      </c>
      <c r="AG54" s="133">
        <v>22613.510000000002</v>
      </c>
      <c r="AH54" s="133">
        <v>0</v>
      </c>
      <c r="AI54" s="133">
        <v>11833.17</v>
      </c>
      <c r="AJ54" s="133">
        <v>7214.43</v>
      </c>
      <c r="AK54" s="133">
        <v>0</v>
      </c>
      <c r="AL54" s="133">
        <v>40831.25</v>
      </c>
      <c r="AM54" s="133">
        <v>12641</v>
      </c>
      <c r="AN54" s="133">
        <v>840.18000000000006</v>
      </c>
      <c r="AO54" s="133">
        <v>21533.19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4">
        <f t="shared" si="3"/>
        <v>-833546.98</v>
      </c>
      <c r="AV54" s="135">
        <v>-165128.68</v>
      </c>
      <c r="AW54" s="158">
        <f t="shared" si="4"/>
        <v>0</v>
      </c>
      <c r="AX54" s="158">
        <f t="shared" si="5"/>
        <v>-49474.53</v>
      </c>
      <c r="AY54" s="133">
        <v>0</v>
      </c>
      <c r="AZ54" s="133">
        <v>-74630</v>
      </c>
      <c r="BA54" s="133">
        <v>0</v>
      </c>
      <c r="BB54" s="133">
        <v>-5254.4400000000005</v>
      </c>
      <c r="BC54" s="133">
        <v>0</v>
      </c>
      <c r="BD54" s="133">
        <v>-8057.87</v>
      </c>
      <c r="BE54" s="133">
        <v>0</v>
      </c>
      <c r="BF54" s="133">
        <v>-540</v>
      </c>
      <c r="BG54" s="133">
        <v>-12369.35</v>
      </c>
      <c r="BH54" s="133">
        <v>-5783.2</v>
      </c>
      <c r="BI54" s="133">
        <v>-2709.13</v>
      </c>
      <c r="BJ54" s="133">
        <v>0</v>
      </c>
      <c r="BK54" s="133">
        <v>0</v>
      </c>
      <c r="BL54" s="133">
        <v>0</v>
      </c>
      <c r="BM54" s="133">
        <v>-34745</v>
      </c>
      <c r="BN54" s="133">
        <v>0</v>
      </c>
      <c r="BO54" s="133">
        <v>-4680</v>
      </c>
      <c r="BP54" s="133">
        <v>-14538.76</v>
      </c>
      <c r="BQ54" s="133">
        <v>-1048150.1900000001</v>
      </c>
      <c r="BR54" s="144">
        <v>0</v>
      </c>
      <c r="BS54" s="144">
        <v>0</v>
      </c>
      <c r="BT54" s="144">
        <v>0</v>
      </c>
      <c r="BU54" s="155">
        <f t="shared" si="6"/>
        <v>0</v>
      </c>
      <c r="BV54" s="144">
        <v>0</v>
      </c>
      <c r="BW54" s="144">
        <v>49474.53</v>
      </c>
      <c r="BX54" s="157">
        <f t="shared" si="7"/>
        <v>49474.53</v>
      </c>
      <c r="BY54" s="145"/>
    </row>
    <row r="55" spans="1:77" x14ac:dyDescent="0.25">
      <c r="A55" s="87">
        <v>2258</v>
      </c>
      <c r="B55" s="88" t="s">
        <v>150</v>
      </c>
      <c r="C55" s="136">
        <v>0</v>
      </c>
      <c r="D55" s="181">
        <v>427</v>
      </c>
      <c r="E55" s="136">
        <v>0</v>
      </c>
      <c r="F55" s="136">
        <v>9.8333333333333339</v>
      </c>
      <c r="G55" s="132" t="str">
        <f t="shared" si="0"/>
        <v>No</v>
      </c>
      <c r="H55" s="132" t="s">
        <v>220</v>
      </c>
      <c r="I55" s="132" t="str">
        <f t="shared" si="1"/>
        <v>400-499</v>
      </c>
      <c r="J55" s="132">
        <f>IF(G55=Benchmarking!$I$4,1,0)</f>
        <v>1</v>
      </c>
      <c r="K55" s="132">
        <f>IF(Benchmarking!$I$6="All",1,IF(Benchmarking!$I$6=H55,1,0))</f>
        <v>1</v>
      </c>
      <c r="L55" s="132">
        <f>IF(Benchmarking!$I$8="All",1,IF(Benchmarking!$I$8=I55,1,0))</f>
        <v>0</v>
      </c>
      <c r="M55" s="132">
        <f t="shared" si="2"/>
        <v>0</v>
      </c>
      <c r="N55" s="133">
        <v>961101.51</v>
      </c>
      <c r="O55" s="133">
        <v>0</v>
      </c>
      <c r="P55" s="133">
        <v>488913.4</v>
      </c>
      <c r="Q55" s="133">
        <v>106774.65000000001</v>
      </c>
      <c r="R55" s="133">
        <v>134440.65</v>
      </c>
      <c r="S55" s="133">
        <v>0</v>
      </c>
      <c r="T55" s="133">
        <v>108739.43000000001</v>
      </c>
      <c r="U55" s="133">
        <v>10598.04</v>
      </c>
      <c r="V55" s="133">
        <v>17336.87</v>
      </c>
      <c r="W55" s="133">
        <v>13564.960000000001</v>
      </c>
      <c r="X55" s="133">
        <v>9623.4</v>
      </c>
      <c r="Y55" s="133">
        <v>9263.5300000000007</v>
      </c>
      <c r="Z55" s="133">
        <v>5939.27</v>
      </c>
      <c r="AA55" s="133">
        <v>4157.09</v>
      </c>
      <c r="AB55" s="133">
        <v>9852.73</v>
      </c>
      <c r="AC55" s="133">
        <v>28347.58</v>
      </c>
      <c r="AD55" s="133">
        <v>37632</v>
      </c>
      <c r="AE55" s="133">
        <v>22962.61</v>
      </c>
      <c r="AF55" s="133">
        <v>115141.87</v>
      </c>
      <c r="AG55" s="133">
        <v>12564.56</v>
      </c>
      <c r="AH55" s="133">
        <v>0</v>
      </c>
      <c r="AI55" s="133">
        <v>13409.42</v>
      </c>
      <c r="AJ55" s="133">
        <v>14280.300000000001</v>
      </c>
      <c r="AK55" s="133">
        <v>19751.2</v>
      </c>
      <c r="AL55" s="133">
        <v>65989.62</v>
      </c>
      <c r="AM55" s="133">
        <v>0</v>
      </c>
      <c r="AN55" s="133">
        <v>9484.86</v>
      </c>
      <c r="AO55" s="133">
        <v>38504.49</v>
      </c>
      <c r="AP55" s="133">
        <v>0</v>
      </c>
      <c r="AQ55" s="133">
        <v>0</v>
      </c>
      <c r="AR55" s="133">
        <v>100714.29000000001</v>
      </c>
      <c r="AS55" s="133">
        <v>0</v>
      </c>
      <c r="AT55" s="133">
        <v>0</v>
      </c>
      <c r="AU55" s="134">
        <f t="shared" si="3"/>
        <v>-1527462.26</v>
      </c>
      <c r="AV55" s="135">
        <v>-341059.32</v>
      </c>
      <c r="AW55" s="158">
        <f t="shared" si="4"/>
        <v>0</v>
      </c>
      <c r="AX55" s="158">
        <f t="shared" si="5"/>
        <v>-68416.149999999994</v>
      </c>
      <c r="AY55" s="133">
        <v>0</v>
      </c>
      <c r="AZ55" s="133">
        <v>-57625</v>
      </c>
      <c r="BA55" s="133">
        <v>-7970</v>
      </c>
      <c r="BB55" s="133">
        <v>-35845.58</v>
      </c>
      <c r="BC55" s="133">
        <v>-3836.4</v>
      </c>
      <c r="BD55" s="133">
        <v>-162317.11000000002</v>
      </c>
      <c r="BE55" s="133">
        <v>0</v>
      </c>
      <c r="BF55" s="133">
        <v>-4200</v>
      </c>
      <c r="BG55" s="133">
        <v>-4501.04</v>
      </c>
      <c r="BH55" s="133">
        <v>-25177.03</v>
      </c>
      <c r="BI55" s="133">
        <v>-11110.31</v>
      </c>
      <c r="BJ55" s="133">
        <v>0</v>
      </c>
      <c r="BK55" s="133">
        <v>0</v>
      </c>
      <c r="BL55" s="133">
        <v>0</v>
      </c>
      <c r="BM55" s="133">
        <v>-89590</v>
      </c>
      <c r="BN55" s="133">
        <v>-6722.6500000000005</v>
      </c>
      <c r="BO55" s="133">
        <v>0</v>
      </c>
      <c r="BP55" s="133">
        <v>-19912.350000000002</v>
      </c>
      <c r="BQ55" s="133">
        <v>-1936937.73</v>
      </c>
      <c r="BR55" s="144">
        <v>0</v>
      </c>
      <c r="BS55" s="144">
        <v>0</v>
      </c>
      <c r="BT55" s="144">
        <v>0</v>
      </c>
      <c r="BU55" s="155">
        <f t="shared" si="6"/>
        <v>0</v>
      </c>
      <c r="BV55" s="144">
        <v>0</v>
      </c>
      <c r="BW55" s="144">
        <v>68416.149999999994</v>
      </c>
      <c r="BX55" s="157">
        <f t="shared" si="7"/>
        <v>68416.149999999994</v>
      </c>
      <c r="BY55" s="145"/>
    </row>
    <row r="56" spans="1:77" x14ac:dyDescent="0.25">
      <c r="A56" s="87">
        <v>2263</v>
      </c>
      <c r="B56" s="88" t="s">
        <v>279</v>
      </c>
      <c r="C56" s="136">
        <v>38</v>
      </c>
      <c r="D56" s="181">
        <v>265</v>
      </c>
      <c r="E56" s="136">
        <v>0</v>
      </c>
      <c r="F56" s="136">
        <v>6.416666666666667</v>
      </c>
      <c r="G56" s="132" t="str">
        <f t="shared" si="0"/>
        <v>Yes</v>
      </c>
      <c r="H56" s="132" t="s">
        <v>109</v>
      </c>
      <c r="I56" s="132" t="str">
        <f t="shared" si="1"/>
        <v>200-299</v>
      </c>
      <c r="J56" s="132">
        <f>IF(G56=Benchmarking!$I$4,1,0)</f>
        <v>0</v>
      </c>
      <c r="K56" s="132">
        <f>IF(Benchmarking!$I$6="All",1,IF(Benchmarking!$I$6=H56,1,0))</f>
        <v>1</v>
      </c>
      <c r="L56" s="132">
        <f>IF(Benchmarking!$I$8="All",1,IF(Benchmarking!$I$8=I56,1,0))</f>
        <v>0</v>
      </c>
      <c r="M56" s="132">
        <f t="shared" si="2"/>
        <v>0</v>
      </c>
      <c r="N56" s="133">
        <v>720472.95000000007</v>
      </c>
      <c r="O56" s="133">
        <v>39793.4</v>
      </c>
      <c r="P56" s="133">
        <v>443957.88</v>
      </c>
      <c r="Q56" s="133">
        <v>69903.38</v>
      </c>
      <c r="R56" s="133">
        <v>69534.040000000008</v>
      </c>
      <c r="S56" s="133">
        <v>0</v>
      </c>
      <c r="T56" s="133">
        <v>47735.63</v>
      </c>
      <c r="U56" s="133">
        <v>7809.52</v>
      </c>
      <c r="V56" s="133">
        <v>5606.84</v>
      </c>
      <c r="W56" s="133">
        <v>7671.49</v>
      </c>
      <c r="X56" s="133">
        <v>6398.88</v>
      </c>
      <c r="Y56" s="133">
        <v>10916.79</v>
      </c>
      <c r="Z56" s="133">
        <v>1152.74</v>
      </c>
      <c r="AA56" s="133">
        <v>10131.880000000001</v>
      </c>
      <c r="AB56" s="133">
        <v>6995.33</v>
      </c>
      <c r="AC56" s="133">
        <v>17735.79</v>
      </c>
      <c r="AD56" s="133">
        <v>15968</v>
      </c>
      <c r="AE56" s="133">
        <v>11594.86</v>
      </c>
      <c r="AF56" s="133">
        <v>36486.129999999997</v>
      </c>
      <c r="AG56" s="133">
        <v>11138.08</v>
      </c>
      <c r="AH56" s="133">
        <v>0</v>
      </c>
      <c r="AI56" s="133">
        <v>20326.990000000002</v>
      </c>
      <c r="AJ56" s="133">
        <v>9884.7900000000009</v>
      </c>
      <c r="AK56" s="133">
        <v>2240.4500000000003</v>
      </c>
      <c r="AL56" s="133">
        <v>82119.350000000006</v>
      </c>
      <c r="AM56" s="133">
        <v>0</v>
      </c>
      <c r="AN56" s="133">
        <v>20044.43</v>
      </c>
      <c r="AO56" s="133">
        <v>22329.19</v>
      </c>
      <c r="AP56" s="133">
        <v>0</v>
      </c>
      <c r="AQ56" s="133">
        <v>0</v>
      </c>
      <c r="AR56" s="133">
        <v>25003.09</v>
      </c>
      <c r="AS56" s="133">
        <v>0</v>
      </c>
      <c r="AT56" s="133">
        <v>0</v>
      </c>
      <c r="AU56" s="134">
        <f t="shared" si="3"/>
        <v>-1205050.46</v>
      </c>
      <c r="AV56" s="135">
        <v>-194657.72</v>
      </c>
      <c r="AW56" s="158">
        <f t="shared" si="4"/>
        <v>0</v>
      </c>
      <c r="AX56" s="158">
        <f t="shared" si="5"/>
        <v>-70258.27</v>
      </c>
      <c r="AY56" s="133">
        <v>0</v>
      </c>
      <c r="AZ56" s="133">
        <v>-127195</v>
      </c>
      <c r="BA56" s="133">
        <v>0</v>
      </c>
      <c r="BB56" s="133">
        <v>-399.71000000000004</v>
      </c>
      <c r="BC56" s="133">
        <v>0</v>
      </c>
      <c r="BD56" s="133">
        <v>-31115.48</v>
      </c>
      <c r="BE56" s="133">
        <v>-2770.83</v>
      </c>
      <c r="BF56" s="133">
        <v>-10915</v>
      </c>
      <c r="BG56" s="133">
        <v>-891.26</v>
      </c>
      <c r="BH56" s="133">
        <v>0</v>
      </c>
      <c r="BI56" s="133">
        <v>-8307.75</v>
      </c>
      <c r="BJ56" s="133">
        <v>0</v>
      </c>
      <c r="BK56" s="133">
        <v>0</v>
      </c>
      <c r="BL56" s="133">
        <v>0</v>
      </c>
      <c r="BM56" s="133">
        <v>-76776</v>
      </c>
      <c r="BN56" s="133">
        <v>0</v>
      </c>
      <c r="BO56" s="133">
        <v>0</v>
      </c>
      <c r="BP56" s="133">
        <v>-22127.510000000002</v>
      </c>
      <c r="BQ56" s="133">
        <v>-1469966.45</v>
      </c>
      <c r="BR56" s="144">
        <v>0</v>
      </c>
      <c r="BS56" s="144">
        <v>0</v>
      </c>
      <c r="BT56" s="144">
        <v>0</v>
      </c>
      <c r="BU56" s="155">
        <f t="shared" si="6"/>
        <v>0</v>
      </c>
      <c r="BV56" s="144">
        <v>0</v>
      </c>
      <c r="BW56" s="144">
        <v>70258.27</v>
      </c>
      <c r="BX56" s="157">
        <f t="shared" si="7"/>
        <v>70258.27</v>
      </c>
      <c r="BY56" s="145"/>
    </row>
    <row r="57" spans="1:77" x14ac:dyDescent="0.25">
      <c r="A57" s="87">
        <v>2265</v>
      </c>
      <c r="B57" s="88" t="s">
        <v>151</v>
      </c>
      <c r="C57" s="136">
        <v>0</v>
      </c>
      <c r="D57" s="181">
        <v>95</v>
      </c>
      <c r="E57" s="136">
        <v>0</v>
      </c>
      <c r="F57" s="136">
        <v>3.5833333333333335</v>
      </c>
      <c r="G57" s="132" t="str">
        <f t="shared" si="0"/>
        <v>No</v>
      </c>
      <c r="H57" s="132" t="s">
        <v>220</v>
      </c>
      <c r="I57" s="132" t="str">
        <f t="shared" si="1"/>
        <v>0-99</v>
      </c>
      <c r="J57" s="132">
        <f>IF(G57=Benchmarking!$I$4,1,0)</f>
        <v>1</v>
      </c>
      <c r="K57" s="132">
        <f>IF(Benchmarking!$I$6="All",1,IF(Benchmarking!$I$6=H57,1,0))</f>
        <v>1</v>
      </c>
      <c r="L57" s="132">
        <f>IF(Benchmarking!$I$8="All",1,IF(Benchmarking!$I$8=I57,1,0))</f>
        <v>0</v>
      </c>
      <c r="M57" s="132">
        <f t="shared" si="2"/>
        <v>0</v>
      </c>
      <c r="N57" s="133">
        <v>293827.19</v>
      </c>
      <c r="O57" s="133">
        <v>0</v>
      </c>
      <c r="P57" s="133">
        <v>136289.51</v>
      </c>
      <c r="Q57" s="133">
        <v>10017.07</v>
      </c>
      <c r="R57" s="133">
        <v>31881.49</v>
      </c>
      <c r="S57" s="133">
        <v>0</v>
      </c>
      <c r="T57" s="133">
        <v>0</v>
      </c>
      <c r="U57" s="133">
        <v>2212.87</v>
      </c>
      <c r="V57" s="133">
        <v>2221.9700000000003</v>
      </c>
      <c r="W57" s="133">
        <v>3321.59</v>
      </c>
      <c r="X57" s="133">
        <v>2229</v>
      </c>
      <c r="Y57" s="133">
        <v>330.41</v>
      </c>
      <c r="Z57" s="133">
        <v>1761.65</v>
      </c>
      <c r="AA57" s="133">
        <v>393.31</v>
      </c>
      <c r="AB57" s="133">
        <v>1046.5</v>
      </c>
      <c r="AC57" s="133">
        <v>7860.37</v>
      </c>
      <c r="AD57" s="133">
        <v>14346.25</v>
      </c>
      <c r="AE57" s="133">
        <v>4604.41</v>
      </c>
      <c r="AF57" s="133">
        <v>25488.080000000002</v>
      </c>
      <c r="AG57" s="133">
        <v>28322.420000000002</v>
      </c>
      <c r="AH57" s="133">
        <v>0</v>
      </c>
      <c r="AI57" s="133">
        <v>11428.25</v>
      </c>
      <c r="AJ57" s="133">
        <v>3735.36</v>
      </c>
      <c r="AK57" s="133">
        <v>812.05000000000007</v>
      </c>
      <c r="AL57" s="133">
        <v>12255.460000000001</v>
      </c>
      <c r="AM57" s="133">
        <v>1253</v>
      </c>
      <c r="AN57" s="133">
        <v>8505.75</v>
      </c>
      <c r="AO57" s="133">
        <v>17326.84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4">
        <f t="shared" si="3"/>
        <v>-428185.71</v>
      </c>
      <c r="AV57" s="135">
        <v>-39907.9</v>
      </c>
      <c r="AW57" s="158">
        <f t="shared" si="4"/>
        <v>0</v>
      </c>
      <c r="AX57" s="158">
        <f t="shared" si="5"/>
        <v>-36037.710000000006</v>
      </c>
      <c r="AY57" s="133">
        <v>0</v>
      </c>
      <c r="AZ57" s="133">
        <v>-4035</v>
      </c>
      <c r="BA57" s="133">
        <v>0</v>
      </c>
      <c r="BB57" s="133">
        <v>-28145.07</v>
      </c>
      <c r="BC57" s="133">
        <v>0</v>
      </c>
      <c r="BD57" s="133">
        <v>-11986.460000000001</v>
      </c>
      <c r="BE57" s="133">
        <v>-23.86</v>
      </c>
      <c r="BF57" s="133">
        <v>-750</v>
      </c>
      <c r="BG57" s="133">
        <v>0</v>
      </c>
      <c r="BH57" s="133">
        <v>-9432.5300000000007</v>
      </c>
      <c r="BI57" s="133">
        <v>-387.5</v>
      </c>
      <c r="BJ57" s="133">
        <v>0</v>
      </c>
      <c r="BK57" s="133">
        <v>0</v>
      </c>
      <c r="BL57" s="133">
        <v>0</v>
      </c>
      <c r="BM57" s="133">
        <v>-27854</v>
      </c>
      <c r="BN57" s="133">
        <v>0</v>
      </c>
      <c r="BO57" s="133">
        <v>0</v>
      </c>
      <c r="BP57" s="133">
        <v>-4462.93</v>
      </c>
      <c r="BQ57" s="133">
        <v>-504131.32000000007</v>
      </c>
      <c r="BR57" s="144">
        <v>0</v>
      </c>
      <c r="BS57" s="144">
        <v>0</v>
      </c>
      <c r="BT57" s="144">
        <v>0</v>
      </c>
      <c r="BU57" s="155">
        <f t="shared" si="6"/>
        <v>0</v>
      </c>
      <c r="BV57" s="144">
        <v>7199.4900000000007</v>
      </c>
      <c r="BW57" s="144">
        <v>28838.220000000005</v>
      </c>
      <c r="BX57" s="157">
        <f t="shared" si="7"/>
        <v>36037.710000000006</v>
      </c>
      <c r="BY57" s="145"/>
    </row>
    <row r="58" spans="1:77" x14ac:dyDescent="0.25">
      <c r="A58" s="87">
        <v>2268</v>
      </c>
      <c r="B58" s="88" t="s">
        <v>152</v>
      </c>
      <c r="C58" s="136">
        <v>0</v>
      </c>
      <c r="D58" s="181">
        <v>156</v>
      </c>
      <c r="E58" s="136">
        <v>0</v>
      </c>
      <c r="F58" s="136">
        <v>2.1666666666666665</v>
      </c>
      <c r="G58" s="132" t="str">
        <f t="shared" si="0"/>
        <v>No</v>
      </c>
      <c r="H58" s="132" t="s">
        <v>109</v>
      </c>
      <c r="I58" s="132" t="str">
        <f t="shared" si="1"/>
        <v>100-199</v>
      </c>
      <c r="J58" s="132">
        <f>IF(G58=Benchmarking!$I$4,1,0)</f>
        <v>1</v>
      </c>
      <c r="K58" s="132">
        <f>IF(Benchmarking!$I$6="All",1,IF(Benchmarking!$I$6=H58,1,0))</f>
        <v>1</v>
      </c>
      <c r="L58" s="132">
        <f>IF(Benchmarking!$I$8="All",1,IF(Benchmarking!$I$8=I58,1,0))</f>
        <v>1</v>
      </c>
      <c r="M58" s="132">
        <f t="shared" si="2"/>
        <v>1</v>
      </c>
      <c r="N58" s="133">
        <v>421474.27</v>
      </c>
      <c r="O58" s="133">
        <v>0</v>
      </c>
      <c r="P58" s="133">
        <v>149348.51999999999</v>
      </c>
      <c r="Q58" s="133">
        <v>46083.700000000004</v>
      </c>
      <c r="R58" s="133">
        <v>56426.86</v>
      </c>
      <c r="S58" s="133">
        <v>36937.840000000004</v>
      </c>
      <c r="T58" s="133">
        <v>76882.06</v>
      </c>
      <c r="U58" s="133">
        <v>3111.8</v>
      </c>
      <c r="V58" s="133">
        <v>4711.59</v>
      </c>
      <c r="W58" s="133">
        <v>6013.22</v>
      </c>
      <c r="X58" s="133">
        <v>3889.56</v>
      </c>
      <c r="Y58" s="133">
        <v>3379.44</v>
      </c>
      <c r="Z58" s="133">
        <v>660.49</v>
      </c>
      <c r="AA58" s="133">
        <v>4379.2300000000005</v>
      </c>
      <c r="AB58" s="133">
        <v>1126</v>
      </c>
      <c r="AC58" s="133">
        <v>15136.06</v>
      </c>
      <c r="AD58" s="133">
        <v>19710.5</v>
      </c>
      <c r="AE58" s="133">
        <v>4094.94</v>
      </c>
      <c r="AF58" s="133">
        <v>42162.05</v>
      </c>
      <c r="AG58" s="133">
        <v>4489.46</v>
      </c>
      <c r="AH58" s="133">
        <v>0</v>
      </c>
      <c r="AI58" s="133">
        <v>16903.82</v>
      </c>
      <c r="AJ58" s="133">
        <v>5985.66</v>
      </c>
      <c r="AK58" s="133">
        <v>0</v>
      </c>
      <c r="AL58" s="133">
        <v>23973.55</v>
      </c>
      <c r="AM58" s="133">
        <v>4842.5</v>
      </c>
      <c r="AN58" s="133">
        <v>15021.5</v>
      </c>
      <c r="AO58" s="133">
        <v>36494.94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4">
        <f t="shared" si="3"/>
        <v>-691409.53</v>
      </c>
      <c r="AV58" s="135">
        <v>-62769.88</v>
      </c>
      <c r="AW58" s="158">
        <f t="shared" si="4"/>
        <v>0</v>
      </c>
      <c r="AX58" s="158">
        <f t="shared" si="5"/>
        <v>-17952.850000000002</v>
      </c>
      <c r="AY58" s="133">
        <v>0</v>
      </c>
      <c r="AZ58" s="133">
        <v>-41005</v>
      </c>
      <c r="BA58" s="133">
        <v>-1200</v>
      </c>
      <c r="BB58" s="133">
        <v>-24604.240000000002</v>
      </c>
      <c r="BC58" s="133">
        <v>-2293.15</v>
      </c>
      <c r="BD58" s="133">
        <v>-48740.21</v>
      </c>
      <c r="BE58" s="133">
        <v>0</v>
      </c>
      <c r="BF58" s="133">
        <v>-573.05000000000007</v>
      </c>
      <c r="BG58" s="133">
        <v>-8700.39</v>
      </c>
      <c r="BH58" s="133">
        <v>-328</v>
      </c>
      <c r="BI58" s="133">
        <v>-12356.69</v>
      </c>
      <c r="BJ58" s="133">
        <v>0</v>
      </c>
      <c r="BK58" s="133">
        <v>0</v>
      </c>
      <c r="BL58" s="133">
        <v>0</v>
      </c>
      <c r="BM58" s="133">
        <v>-70769</v>
      </c>
      <c r="BN58" s="133">
        <v>0</v>
      </c>
      <c r="BO58" s="133">
        <v>-2013</v>
      </c>
      <c r="BP58" s="133">
        <v>-9648.5400000000009</v>
      </c>
      <c r="BQ58" s="133">
        <v>-772132.26</v>
      </c>
      <c r="BR58" s="144">
        <v>0</v>
      </c>
      <c r="BS58" s="144">
        <v>0</v>
      </c>
      <c r="BT58" s="144">
        <v>0</v>
      </c>
      <c r="BU58" s="155">
        <f t="shared" si="6"/>
        <v>0</v>
      </c>
      <c r="BV58" s="144">
        <v>0</v>
      </c>
      <c r="BW58" s="144">
        <v>17952.850000000002</v>
      </c>
      <c r="BX58" s="157">
        <f t="shared" si="7"/>
        <v>17952.850000000002</v>
      </c>
      <c r="BY58" s="145"/>
    </row>
    <row r="59" spans="1:77" x14ac:dyDescent="0.25">
      <c r="A59" s="87">
        <v>2269</v>
      </c>
      <c r="B59" s="88" t="s">
        <v>153</v>
      </c>
      <c r="C59" s="136">
        <v>0</v>
      </c>
      <c r="D59" s="181">
        <v>255</v>
      </c>
      <c r="E59" s="136">
        <v>0</v>
      </c>
      <c r="F59" s="136">
        <v>11.75</v>
      </c>
      <c r="G59" s="132" t="str">
        <f t="shared" si="0"/>
        <v>No</v>
      </c>
      <c r="H59" s="132" t="s">
        <v>108</v>
      </c>
      <c r="I59" s="132" t="str">
        <f t="shared" si="1"/>
        <v>200-299</v>
      </c>
      <c r="J59" s="132">
        <f>IF(G59=Benchmarking!$I$4,1,0)</f>
        <v>1</v>
      </c>
      <c r="K59" s="132">
        <f>IF(Benchmarking!$I$6="All",1,IF(Benchmarking!$I$6=H59,1,0))</f>
        <v>1</v>
      </c>
      <c r="L59" s="132">
        <f>IF(Benchmarking!$I$8="All",1,IF(Benchmarking!$I$8=I59,1,0))</f>
        <v>0</v>
      </c>
      <c r="M59" s="132">
        <f t="shared" si="2"/>
        <v>0</v>
      </c>
      <c r="N59" s="133">
        <v>691375.32000000007</v>
      </c>
      <c r="O59" s="133">
        <v>478.79</v>
      </c>
      <c r="P59" s="133">
        <v>379761.81</v>
      </c>
      <c r="Q59" s="133">
        <v>49768.9</v>
      </c>
      <c r="R59" s="133">
        <v>85247.99</v>
      </c>
      <c r="S59" s="133">
        <v>0</v>
      </c>
      <c r="T59" s="133">
        <v>0</v>
      </c>
      <c r="U59" s="133">
        <v>839.22</v>
      </c>
      <c r="V59" s="133">
        <v>5095.63</v>
      </c>
      <c r="W59" s="133">
        <v>4851.25</v>
      </c>
      <c r="X59" s="133">
        <v>6239.67</v>
      </c>
      <c r="Y59" s="133">
        <v>13393.74</v>
      </c>
      <c r="Z59" s="133">
        <v>4115.9400000000005</v>
      </c>
      <c r="AA59" s="133">
        <v>8380.02</v>
      </c>
      <c r="AB59" s="133">
        <v>7911.1900000000005</v>
      </c>
      <c r="AC59" s="133">
        <v>20194.91</v>
      </c>
      <c r="AD59" s="133">
        <v>3865.6</v>
      </c>
      <c r="AE59" s="133">
        <v>5112.8900000000003</v>
      </c>
      <c r="AF59" s="133">
        <v>55494.16</v>
      </c>
      <c r="AG59" s="133">
        <v>6905.47</v>
      </c>
      <c r="AH59" s="133">
        <v>0</v>
      </c>
      <c r="AI59" s="133">
        <v>14004.69</v>
      </c>
      <c r="AJ59" s="133">
        <v>8785.92</v>
      </c>
      <c r="AK59" s="133">
        <v>63.940000000000005</v>
      </c>
      <c r="AL59" s="133">
        <v>18002.23</v>
      </c>
      <c r="AM59" s="133">
        <v>15751.5</v>
      </c>
      <c r="AN59" s="133">
        <v>26985.200000000001</v>
      </c>
      <c r="AO59" s="133">
        <v>20320.420000000002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4">
        <f t="shared" si="3"/>
        <v>-990333.75999999989</v>
      </c>
      <c r="AV59" s="135">
        <v>-142578.31</v>
      </c>
      <c r="AW59" s="158">
        <f t="shared" si="4"/>
        <v>0</v>
      </c>
      <c r="AX59" s="158">
        <f t="shared" si="5"/>
        <v>-113902.42000000003</v>
      </c>
      <c r="AY59" s="133">
        <v>0</v>
      </c>
      <c r="AZ59" s="133">
        <v>-77782</v>
      </c>
      <c r="BA59" s="133">
        <v>-1429.71</v>
      </c>
      <c r="BB59" s="133">
        <v>-3678.3</v>
      </c>
      <c r="BC59" s="133">
        <v>-10191.35</v>
      </c>
      <c r="BD59" s="133">
        <v>-2893.2200000000003</v>
      </c>
      <c r="BE59" s="133">
        <v>0</v>
      </c>
      <c r="BF59" s="133">
        <v>-4384.8</v>
      </c>
      <c r="BG59" s="133">
        <v>-1971.88</v>
      </c>
      <c r="BH59" s="133">
        <v>-12408.04</v>
      </c>
      <c r="BI59" s="133">
        <v>-11963.11</v>
      </c>
      <c r="BJ59" s="133">
        <v>0</v>
      </c>
      <c r="BK59" s="133">
        <v>0</v>
      </c>
      <c r="BL59" s="133">
        <v>0</v>
      </c>
      <c r="BM59" s="133">
        <v>-18621</v>
      </c>
      <c r="BN59" s="133">
        <v>0</v>
      </c>
      <c r="BO59" s="133">
        <v>-1605</v>
      </c>
      <c r="BP59" s="133">
        <v>-17252.93</v>
      </c>
      <c r="BQ59" s="133">
        <v>-1246814.49</v>
      </c>
      <c r="BR59" s="144">
        <v>0</v>
      </c>
      <c r="BS59" s="144">
        <v>0</v>
      </c>
      <c r="BT59" s="144">
        <v>0</v>
      </c>
      <c r="BU59" s="155">
        <f t="shared" si="6"/>
        <v>0</v>
      </c>
      <c r="BV59" s="144">
        <v>0</v>
      </c>
      <c r="BW59" s="144">
        <v>113902.42000000003</v>
      </c>
      <c r="BX59" s="157">
        <f t="shared" si="7"/>
        <v>113902.42000000003</v>
      </c>
      <c r="BY59" s="145"/>
    </row>
    <row r="60" spans="1:77" x14ac:dyDescent="0.25">
      <c r="A60" s="87">
        <v>2270</v>
      </c>
      <c r="B60" s="88" t="s">
        <v>154</v>
      </c>
      <c r="C60" s="136">
        <v>0</v>
      </c>
      <c r="D60" s="181">
        <v>202</v>
      </c>
      <c r="E60" s="136">
        <v>0</v>
      </c>
      <c r="F60" s="136">
        <v>2.4166666666666665</v>
      </c>
      <c r="G60" s="132" t="str">
        <f t="shared" ref="G60:G115" si="8">IF(C60=0,"No","Yes")</f>
        <v>No</v>
      </c>
      <c r="H60" s="132" t="s">
        <v>220</v>
      </c>
      <c r="I60" s="132" t="str">
        <f t="shared" si="1"/>
        <v>200-299</v>
      </c>
      <c r="J60" s="132">
        <f>IF(G60=Benchmarking!$I$4,1,0)</f>
        <v>1</v>
      </c>
      <c r="K60" s="132">
        <f>IF(Benchmarking!$I$6="All",1,IF(Benchmarking!$I$6=H60,1,0))</f>
        <v>1</v>
      </c>
      <c r="L60" s="132">
        <f>IF(Benchmarking!$I$8="All",1,IF(Benchmarking!$I$8=I60,1,0))</f>
        <v>0</v>
      </c>
      <c r="M60" s="132">
        <f t="shared" ref="M60:M115" si="9">IF(SUM(J60:L60)=3,1,0)</f>
        <v>0</v>
      </c>
      <c r="N60" s="133">
        <v>481963.08</v>
      </c>
      <c r="O60" s="133">
        <v>15564.19</v>
      </c>
      <c r="P60" s="133">
        <v>226260.41</v>
      </c>
      <c r="Q60" s="133">
        <v>12038.97</v>
      </c>
      <c r="R60" s="133">
        <v>47206.86</v>
      </c>
      <c r="S60" s="133">
        <v>0</v>
      </c>
      <c r="T60" s="133">
        <v>13482.04</v>
      </c>
      <c r="U60" s="133">
        <v>10291.200000000001</v>
      </c>
      <c r="V60" s="133">
        <v>3205</v>
      </c>
      <c r="W60" s="133">
        <v>3497.9</v>
      </c>
      <c r="X60" s="133">
        <v>4498.4400000000005</v>
      </c>
      <c r="Y60" s="133">
        <v>12223.97</v>
      </c>
      <c r="Z60" s="133">
        <v>3398.08</v>
      </c>
      <c r="AA60" s="133">
        <v>14088.93</v>
      </c>
      <c r="AB60" s="133">
        <v>6276.9800000000005</v>
      </c>
      <c r="AC60" s="133">
        <v>12075.050000000001</v>
      </c>
      <c r="AD60" s="133">
        <v>29952</v>
      </c>
      <c r="AE60" s="133">
        <v>4268.7300000000005</v>
      </c>
      <c r="AF60" s="133">
        <v>34480.54</v>
      </c>
      <c r="AG60" s="133">
        <v>8381.43</v>
      </c>
      <c r="AH60" s="133">
        <v>0</v>
      </c>
      <c r="AI60" s="133">
        <v>13076.87</v>
      </c>
      <c r="AJ60" s="133">
        <v>6675.21</v>
      </c>
      <c r="AK60" s="133">
        <v>3297.2200000000003</v>
      </c>
      <c r="AL60" s="133">
        <v>28542.95</v>
      </c>
      <c r="AM60" s="133">
        <v>4020</v>
      </c>
      <c r="AN60" s="133">
        <v>11714.64</v>
      </c>
      <c r="AO60" s="133">
        <v>16701.78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4">
        <f t="shared" ref="AU60:AU115" si="10">BQ60-AV60-AW60-AX60</f>
        <v>-781528.19</v>
      </c>
      <c r="AV60" s="135">
        <v>-95857.81</v>
      </c>
      <c r="AW60" s="158">
        <f t="shared" ref="AW60:AW115" si="11">-BU60</f>
        <v>0</v>
      </c>
      <c r="AX60" s="158">
        <f t="shared" ref="AX60:AX115" si="12">-BX60</f>
        <v>-17831.95</v>
      </c>
      <c r="AY60" s="133">
        <v>0</v>
      </c>
      <c r="AZ60" s="133">
        <v>-36540.5</v>
      </c>
      <c r="BA60" s="133">
        <v>0</v>
      </c>
      <c r="BB60" s="133">
        <v>-13157.44</v>
      </c>
      <c r="BC60" s="133">
        <v>-7879.54</v>
      </c>
      <c r="BD60" s="133">
        <v>0</v>
      </c>
      <c r="BE60" s="133">
        <v>0</v>
      </c>
      <c r="BF60" s="133">
        <v>-1400</v>
      </c>
      <c r="BG60" s="133">
        <v>-2616.98</v>
      </c>
      <c r="BH60" s="133">
        <v>-12514.17</v>
      </c>
      <c r="BI60" s="133">
        <v>-2599.0300000000002</v>
      </c>
      <c r="BJ60" s="133">
        <v>0</v>
      </c>
      <c r="BK60" s="133">
        <v>0</v>
      </c>
      <c r="BL60" s="133">
        <v>0</v>
      </c>
      <c r="BM60" s="133">
        <v>-48258</v>
      </c>
      <c r="BN60" s="133">
        <v>0</v>
      </c>
      <c r="BO60" s="133">
        <v>0</v>
      </c>
      <c r="BP60" s="133">
        <v>-10184.36</v>
      </c>
      <c r="BQ60" s="133">
        <v>-895217.95</v>
      </c>
      <c r="BR60" s="144">
        <v>0</v>
      </c>
      <c r="BS60" s="144">
        <v>0</v>
      </c>
      <c r="BT60" s="144">
        <v>0</v>
      </c>
      <c r="BU60" s="155">
        <f t="shared" ref="BU60:BU115" si="13">SUM(BR60:BT60)</f>
        <v>0</v>
      </c>
      <c r="BV60" s="144">
        <v>0</v>
      </c>
      <c r="BW60" s="144">
        <v>17831.95</v>
      </c>
      <c r="BX60" s="157">
        <f t="shared" ref="BX60:BX115" si="14">SUM(BV60:BW60)</f>
        <v>17831.95</v>
      </c>
      <c r="BY60" s="145"/>
    </row>
    <row r="61" spans="1:77" x14ac:dyDescent="0.25">
      <c r="A61" s="87">
        <v>2272</v>
      </c>
      <c r="B61" s="88" t="s">
        <v>155</v>
      </c>
      <c r="C61" s="136">
        <v>23</v>
      </c>
      <c r="D61" s="181">
        <v>386</v>
      </c>
      <c r="E61" s="136">
        <v>0</v>
      </c>
      <c r="F61" s="136">
        <v>18.416666666666668</v>
      </c>
      <c r="G61" s="132" t="str">
        <f t="shared" si="8"/>
        <v>Yes</v>
      </c>
      <c r="H61" s="132" t="s">
        <v>220</v>
      </c>
      <c r="I61" s="132" t="str">
        <f t="shared" si="1"/>
        <v>300-399</v>
      </c>
      <c r="J61" s="132">
        <f>IF(G61=Benchmarking!$I$4,1,0)</f>
        <v>0</v>
      </c>
      <c r="K61" s="132">
        <f>IF(Benchmarking!$I$6="All",1,IF(Benchmarking!$I$6=H61,1,0))</f>
        <v>1</v>
      </c>
      <c r="L61" s="132">
        <f>IF(Benchmarking!$I$8="All",1,IF(Benchmarking!$I$8=I61,1,0))</f>
        <v>0</v>
      </c>
      <c r="M61" s="132">
        <f t="shared" si="9"/>
        <v>0</v>
      </c>
      <c r="N61" s="133">
        <v>1090530.77</v>
      </c>
      <c r="O61" s="133">
        <v>1946.88</v>
      </c>
      <c r="P61" s="133">
        <v>683719.58</v>
      </c>
      <c r="Q61" s="133">
        <v>31946.37</v>
      </c>
      <c r="R61" s="133">
        <v>113856.02</v>
      </c>
      <c r="S61" s="133">
        <v>0</v>
      </c>
      <c r="T61" s="133">
        <v>48805.47</v>
      </c>
      <c r="U61" s="133">
        <v>31941.45</v>
      </c>
      <c r="V61" s="133">
        <v>5330.93</v>
      </c>
      <c r="W61" s="133">
        <v>742.9</v>
      </c>
      <c r="X61" s="133">
        <v>10065.280000000001</v>
      </c>
      <c r="Y61" s="133">
        <v>27277.760000000002</v>
      </c>
      <c r="Z61" s="133">
        <v>3795</v>
      </c>
      <c r="AA61" s="133">
        <v>34295.35</v>
      </c>
      <c r="AB61" s="133">
        <v>6590.6900000000005</v>
      </c>
      <c r="AC61" s="133">
        <v>19586.52</v>
      </c>
      <c r="AD61" s="133">
        <v>53760</v>
      </c>
      <c r="AE61" s="133">
        <v>11601.92</v>
      </c>
      <c r="AF61" s="133">
        <v>75845.09</v>
      </c>
      <c r="AG61" s="133">
        <v>19863.84</v>
      </c>
      <c r="AH61" s="133">
        <v>0</v>
      </c>
      <c r="AI61" s="133">
        <v>25969.02</v>
      </c>
      <c r="AJ61" s="133">
        <v>14671.210000000001</v>
      </c>
      <c r="AK61" s="133">
        <v>2351.35</v>
      </c>
      <c r="AL61" s="133">
        <v>66016.89</v>
      </c>
      <c r="AM61" s="133">
        <v>0</v>
      </c>
      <c r="AN61" s="133">
        <v>26838.510000000002</v>
      </c>
      <c r="AO61" s="133">
        <v>24126.850000000002</v>
      </c>
      <c r="AP61" s="133">
        <v>0</v>
      </c>
      <c r="AQ61" s="133">
        <v>0.93</v>
      </c>
      <c r="AR61" s="133">
        <v>0</v>
      </c>
      <c r="AS61" s="133">
        <v>0</v>
      </c>
      <c r="AT61" s="133">
        <v>0</v>
      </c>
      <c r="AU61" s="134">
        <f t="shared" si="10"/>
        <v>-1637030.79</v>
      </c>
      <c r="AV61" s="135">
        <v>-252640.95</v>
      </c>
      <c r="AW61" s="158">
        <f t="shared" si="11"/>
        <v>0</v>
      </c>
      <c r="AX61" s="158">
        <f t="shared" si="12"/>
        <v>-143990.75999999998</v>
      </c>
      <c r="AY61" s="133">
        <v>0</v>
      </c>
      <c r="AZ61" s="133">
        <v>-197920</v>
      </c>
      <c r="BA61" s="133">
        <v>-13467.460000000001</v>
      </c>
      <c r="BB61" s="133">
        <v>-27570.74</v>
      </c>
      <c r="BC61" s="133">
        <v>-3433</v>
      </c>
      <c r="BD61" s="133">
        <v>-35373.730000000003</v>
      </c>
      <c r="BE61" s="133">
        <v>-10232.41</v>
      </c>
      <c r="BF61" s="133">
        <v>0</v>
      </c>
      <c r="BG61" s="133">
        <v>-17328.53</v>
      </c>
      <c r="BH61" s="133">
        <v>-16373.81</v>
      </c>
      <c r="BI61" s="133">
        <v>-1634.65</v>
      </c>
      <c r="BJ61" s="133">
        <v>0</v>
      </c>
      <c r="BK61" s="133">
        <v>0</v>
      </c>
      <c r="BL61" s="133">
        <v>0</v>
      </c>
      <c r="BM61" s="133">
        <v>-62724</v>
      </c>
      <c r="BN61" s="133">
        <v>0</v>
      </c>
      <c r="BO61" s="133">
        <v>0</v>
      </c>
      <c r="BP61" s="133">
        <v>-49819.450000000004</v>
      </c>
      <c r="BQ61" s="133">
        <v>-2033662.5</v>
      </c>
      <c r="BR61" s="144">
        <v>0</v>
      </c>
      <c r="BS61" s="144">
        <v>0</v>
      </c>
      <c r="BT61" s="144">
        <v>0</v>
      </c>
      <c r="BU61" s="155">
        <f t="shared" si="13"/>
        <v>0</v>
      </c>
      <c r="BV61" s="144">
        <v>0</v>
      </c>
      <c r="BW61" s="144">
        <v>143990.75999999998</v>
      </c>
      <c r="BX61" s="157">
        <f t="shared" si="14"/>
        <v>143990.75999999998</v>
      </c>
      <c r="BY61" s="145"/>
    </row>
    <row r="62" spans="1:77" x14ac:dyDescent="0.25">
      <c r="A62" s="87">
        <v>2275</v>
      </c>
      <c r="B62" s="88" t="s">
        <v>156</v>
      </c>
      <c r="C62" s="136">
        <v>0</v>
      </c>
      <c r="D62" s="181">
        <v>210</v>
      </c>
      <c r="E62" s="136">
        <v>0</v>
      </c>
      <c r="F62" s="136">
        <v>9.8333333333333339</v>
      </c>
      <c r="G62" s="132" t="str">
        <f t="shared" si="8"/>
        <v>No</v>
      </c>
      <c r="H62" s="132" t="s">
        <v>220</v>
      </c>
      <c r="I62" s="132" t="str">
        <f t="shared" si="1"/>
        <v>200-299</v>
      </c>
      <c r="J62" s="132">
        <f>IF(G62=Benchmarking!$I$4,1,0)</f>
        <v>1</v>
      </c>
      <c r="K62" s="132">
        <f>IF(Benchmarking!$I$6="All",1,IF(Benchmarking!$I$6=H62,1,0))</f>
        <v>1</v>
      </c>
      <c r="L62" s="132">
        <f>IF(Benchmarking!$I$8="All",1,IF(Benchmarking!$I$8=I62,1,0))</f>
        <v>0</v>
      </c>
      <c r="M62" s="132">
        <f t="shared" si="9"/>
        <v>0</v>
      </c>
      <c r="N62" s="133">
        <v>499987.03</v>
      </c>
      <c r="O62" s="133">
        <v>0</v>
      </c>
      <c r="P62" s="133">
        <v>254241.96</v>
      </c>
      <c r="Q62" s="133">
        <v>13909.87</v>
      </c>
      <c r="R62" s="133">
        <v>86066.5</v>
      </c>
      <c r="S62" s="133">
        <v>0</v>
      </c>
      <c r="T62" s="133">
        <v>43880.4</v>
      </c>
      <c r="U62" s="133">
        <v>5827.91</v>
      </c>
      <c r="V62" s="133">
        <v>6480.42</v>
      </c>
      <c r="W62" s="133">
        <v>3820.25</v>
      </c>
      <c r="X62" s="133">
        <v>738</v>
      </c>
      <c r="Y62" s="133">
        <v>11593.710000000001</v>
      </c>
      <c r="Z62" s="133">
        <v>1218.6400000000001</v>
      </c>
      <c r="AA62" s="133">
        <v>18213.59</v>
      </c>
      <c r="AB62" s="133">
        <v>3554.56</v>
      </c>
      <c r="AC62" s="133">
        <v>13956.17</v>
      </c>
      <c r="AD62" s="133">
        <v>15094.75</v>
      </c>
      <c r="AE62" s="133">
        <v>5474.12</v>
      </c>
      <c r="AF62" s="133">
        <v>20927.95</v>
      </c>
      <c r="AG62" s="133">
        <v>6700.02</v>
      </c>
      <c r="AH62" s="133">
        <v>0</v>
      </c>
      <c r="AI62" s="133">
        <v>15978.35</v>
      </c>
      <c r="AJ62" s="133">
        <v>6808.05</v>
      </c>
      <c r="AK62" s="133">
        <v>236.68</v>
      </c>
      <c r="AL62" s="133">
        <v>36307.68</v>
      </c>
      <c r="AM62" s="133">
        <v>9090</v>
      </c>
      <c r="AN62" s="133">
        <v>24534.65</v>
      </c>
      <c r="AO62" s="133">
        <v>28676.54</v>
      </c>
      <c r="AP62" s="133">
        <v>0</v>
      </c>
      <c r="AQ62" s="133">
        <v>0</v>
      </c>
      <c r="AR62" s="133">
        <v>30078.99</v>
      </c>
      <c r="AS62" s="133">
        <v>0</v>
      </c>
      <c r="AT62" s="133">
        <v>0</v>
      </c>
      <c r="AU62" s="134">
        <f t="shared" si="10"/>
        <v>-832052.66</v>
      </c>
      <c r="AV62" s="135">
        <v>-100308.7</v>
      </c>
      <c r="AW62" s="158">
        <f t="shared" si="11"/>
        <v>0</v>
      </c>
      <c r="AX62" s="158">
        <f t="shared" si="12"/>
        <v>-76589.62000000001</v>
      </c>
      <c r="AY62" s="133">
        <v>0</v>
      </c>
      <c r="AZ62" s="133">
        <v>-74405</v>
      </c>
      <c r="BA62" s="133">
        <v>-1200</v>
      </c>
      <c r="BB62" s="133">
        <v>-3426.56</v>
      </c>
      <c r="BC62" s="133">
        <v>0</v>
      </c>
      <c r="BD62" s="133">
        <v>-11046.12</v>
      </c>
      <c r="BE62" s="133">
        <v>-5138.04</v>
      </c>
      <c r="BF62" s="133">
        <v>-3600</v>
      </c>
      <c r="BG62" s="133">
        <v>0</v>
      </c>
      <c r="BH62" s="133">
        <v>-2141.5</v>
      </c>
      <c r="BI62" s="133">
        <v>-6963.2300000000005</v>
      </c>
      <c r="BJ62" s="133">
        <v>0</v>
      </c>
      <c r="BK62" s="133">
        <v>0</v>
      </c>
      <c r="BL62" s="133">
        <v>0</v>
      </c>
      <c r="BM62" s="133">
        <v>-46679</v>
      </c>
      <c r="BN62" s="133">
        <v>0</v>
      </c>
      <c r="BO62" s="133">
        <v>0</v>
      </c>
      <c r="BP62" s="133">
        <v>-14738.54</v>
      </c>
      <c r="BQ62" s="133">
        <v>-1008950.98</v>
      </c>
      <c r="BR62" s="144">
        <v>0</v>
      </c>
      <c r="BS62" s="144">
        <v>0</v>
      </c>
      <c r="BT62" s="144">
        <v>0</v>
      </c>
      <c r="BU62" s="155">
        <f t="shared" si="13"/>
        <v>0</v>
      </c>
      <c r="BV62" s="144">
        <v>0</v>
      </c>
      <c r="BW62" s="144">
        <v>76589.62000000001</v>
      </c>
      <c r="BX62" s="157">
        <f t="shared" si="14"/>
        <v>76589.62000000001</v>
      </c>
      <c r="BY62" s="145"/>
    </row>
    <row r="63" spans="1:77" x14ac:dyDescent="0.25">
      <c r="A63" s="87">
        <v>2276</v>
      </c>
      <c r="B63" s="88" t="s">
        <v>157</v>
      </c>
      <c r="C63" s="136">
        <v>0</v>
      </c>
      <c r="D63" s="181">
        <v>354</v>
      </c>
      <c r="E63" s="136">
        <v>0</v>
      </c>
      <c r="F63" s="136">
        <v>8.1666666666666661</v>
      </c>
      <c r="G63" s="132" t="str">
        <f t="shared" si="8"/>
        <v>No</v>
      </c>
      <c r="H63" s="132" t="s">
        <v>109</v>
      </c>
      <c r="I63" s="132" t="str">
        <f t="shared" si="1"/>
        <v>300-399</v>
      </c>
      <c r="J63" s="132">
        <f>IF(G63=Benchmarking!$I$4,1,0)</f>
        <v>1</v>
      </c>
      <c r="K63" s="132">
        <f>IF(Benchmarking!$I$6="All",1,IF(Benchmarking!$I$6=H63,1,0))</f>
        <v>1</v>
      </c>
      <c r="L63" s="132">
        <f>IF(Benchmarking!$I$8="All",1,IF(Benchmarking!$I$8=I63,1,0))</f>
        <v>0</v>
      </c>
      <c r="M63" s="132">
        <f t="shared" si="9"/>
        <v>0</v>
      </c>
      <c r="N63" s="133">
        <v>1005011.32</v>
      </c>
      <c r="O63" s="133">
        <v>0</v>
      </c>
      <c r="P63" s="133">
        <v>375636.91000000003</v>
      </c>
      <c r="Q63" s="133">
        <v>59058.26</v>
      </c>
      <c r="R63" s="133">
        <v>103396.84</v>
      </c>
      <c r="S63" s="133">
        <v>0</v>
      </c>
      <c r="T63" s="133">
        <v>109474.96</v>
      </c>
      <c r="U63" s="133">
        <v>2421.4900000000002</v>
      </c>
      <c r="V63" s="133">
        <v>4480.72</v>
      </c>
      <c r="W63" s="133">
        <v>653.6</v>
      </c>
      <c r="X63" s="133">
        <v>7698.72</v>
      </c>
      <c r="Y63" s="133">
        <v>5255.64</v>
      </c>
      <c r="Z63" s="133">
        <v>6730.51</v>
      </c>
      <c r="AA63" s="133">
        <v>2802.4500000000003</v>
      </c>
      <c r="AB63" s="133">
        <v>977.47</v>
      </c>
      <c r="AC63" s="133">
        <v>30134.959999999999</v>
      </c>
      <c r="AD63" s="133">
        <v>23078.75</v>
      </c>
      <c r="AE63" s="133">
        <v>15146.51</v>
      </c>
      <c r="AF63" s="133">
        <v>55738.23</v>
      </c>
      <c r="AG63" s="133">
        <v>7685.7300000000005</v>
      </c>
      <c r="AH63" s="133">
        <v>0</v>
      </c>
      <c r="AI63" s="133">
        <v>14985.34</v>
      </c>
      <c r="AJ63" s="133">
        <v>11424.24</v>
      </c>
      <c r="AK63" s="133">
        <v>16400.07</v>
      </c>
      <c r="AL63" s="133">
        <v>101547.93000000001</v>
      </c>
      <c r="AM63" s="133">
        <v>20812.25</v>
      </c>
      <c r="AN63" s="133">
        <v>5961.55</v>
      </c>
      <c r="AO63" s="133">
        <v>33372.03</v>
      </c>
      <c r="AP63" s="133">
        <v>0</v>
      </c>
      <c r="AQ63" s="133">
        <v>0</v>
      </c>
      <c r="AR63" s="133">
        <v>0</v>
      </c>
      <c r="AS63" s="133">
        <v>0</v>
      </c>
      <c r="AT63" s="133">
        <v>0</v>
      </c>
      <c r="AU63" s="134">
        <f t="shared" si="10"/>
        <v>-1267358.5500000003</v>
      </c>
      <c r="AV63" s="135">
        <v>-233322.02</v>
      </c>
      <c r="AW63" s="158">
        <f t="shared" si="11"/>
        <v>0</v>
      </c>
      <c r="AX63" s="158">
        <f t="shared" si="12"/>
        <v>-84378.62999999999</v>
      </c>
      <c r="AY63" s="133">
        <v>0</v>
      </c>
      <c r="AZ63" s="133">
        <v>-80595</v>
      </c>
      <c r="BA63" s="133">
        <v>0</v>
      </c>
      <c r="BB63" s="133">
        <v>-3449.25</v>
      </c>
      <c r="BC63" s="133">
        <v>0</v>
      </c>
      <c r="BD63" s="133">
        <v>-181597.05000000002</v>
      </c>
      <c r="BE63" s="133">
        <v>0</v>
      </c>
      <c r="BF63" s="133">
        <v>0</v>
      </c>
      <c r="BG63" s="133">
        <v>-32520.27</v>
      </c>
      <c r="BH63" s="133">
        <v>-342</v>
      </c>
      <c r="BI63" s="133">
        <v>-6245.75</v>
      </c>
      <c r="BJ63" s="133">
        <v>0</v>
      </c>
      <c r="BK63" s="133">
        <v>0</v>
      </c>
      <c r="BL63" s="133">
        <v>0</v>
      </c>
      <c r="BM63" s="133">
        <v>-112527</v>
      </c>
      <c r="BN63" s="133">
        <v>0</v>
      </c>
      <c r="BO63" s="133">
        <v>-1710</v>
      </c>
      <c r="BP63" s="133">
        <v>-19521.68</v>
      </c>
      <c r="BQ63" s="133">
        <v>-1585059.2000000002</v>
      </c>
      <c r="BR63" s="144">
        <v>0</v>
      </c>
      <c r="BS63" s="144">
        <v>0</v>
      </c>
      <c r="BT63" s="144">
        <v>0</v>
      </c>
      <c r="BU63" s="155">
        <f t="shared" si="13"/>
        <v>0</v>
      </c>
      <c r="BV63" s="144">
        <v>0</v>
      </c>
      <c r="BW63" s="144">
        <v>84378.62999999999</v>
      </c>
      <c r="BX63" s="157">
        <f t="shared" si="14"/>
        <v>84378.62999999999</v>
      </c>
      <c r="BY63" s="145"/>
    </row>
    <row r="64" spans="1:77" x14ac:dyDescent="0.25">
      <c r="A64" s="87">
        <v>2278</v>
      </c>
      <c r="B64" s="88" t="s">
        <v>280</v>
      </c>
      <c r="C64" s="136">
        <v>0</v>
      </c>
      <c r="D64" s="181">
        <v>128</v>
      </c>
      <c r="E64" s="136">
        <v>0</v>
      </c>
      <c r="F64" s="136">
        <v>6.416666666666667</v>
      </c>
      <c r="G64" s="132" t="str">
        <f t="shared" si="8"/>
        <v>No</v>
      </c>
      <c r="H64" s="132" t="s">
        <v>220</v>
      </c>
      <c r="I64" s="132" t="str">
        <f t="shared" si="1"/>
        <v>100-199</v>
      </c>
      <c r="J64" s="132">
        <f>IF(G64=Benchmarking!$I$4,1,0)</f>
        <v>1</v>
      </c>
      <c r="K64" s="132">
        <f>IF(Benchmarking!$I$6="All",1,IF(Benchmarking!$I$6=H64,1,0))</f>
        <v>1</v>
      </c>
      <c r="L64" s="132">
        <f>IF(Benchmarking!$I$8="All",1,IF(Benchmarking!$I$8=I64,1,0))</f>
        <v>1</v>
      </c>
      <c r="M64" s="132">
        <f t="shared" si="9"/>
        <v>1</v>
      </c>
      <c r="N64" s="133">
        <v>381446.75</v>
      </c>
      <c r="O64" s="133">
        <v>8084.87</v>
      </c>
      <c r="P64" s="133">
        <v>155669.1</v>
      </c>
      <c r="Q64" s="133">
        <v>6195.7300000000005</v>
      </c>
      <c r="R64" s="133">
        <v>40340.06</v>
      </c>
      <c r="S64" s="133">
        <v>10075.1</v>
      </c>
      <c r="T64" s="133">
        <v>2833.01</v>
      </c>
      <c r="U64" s="133">
        <v>3461.32</v>
      </c>
      <c r="V64" s="133">
        <v>8622.64</v>
      </c>
      <c r="W64" s="133">
        <v>231.8</v>
      </c>
      <c r="X64" s="133">
        <v>2730.36</v>
      </c>
      <c r="Y64" s="133">
        <v>8244.35</v>
      </c>
      <c r="Z64" s="133">
        <v>3867.89</v>
      </c>
      <c r="AA64" s="133">
        <v>13259.68</v>
      </c>
      <c r="AB64" s="133">
        <v>2743.04</v>
      </c>
      <c r="AC64" s="133">
        <v>11869.76</v>
      </c>
      <c r="AD64" s="133">
        <v>10978</v>
      </c>
      <c r="AE64" s="133">
        <v>3372.32</v>
      </c>
      <c r="AF64" s="133">
        <v>44760.340000000004</v>
      </c>
      <c r="AG64" s="133">
        <v>4667.3900000000003</v>
      </c>
      <c r="AH64" s="133">
        <v>0</v>
      </c>
      <c r="AI64" s="133">
        <v>8932.130000000001</v>
      </c>
      <c r="AJ64" s="133">
        <v>4051.62</v>
      </c>
      <c r="AK64" s="133">
        <v>1645.0900000000001</v>
      </c>
      <c r="AL64" s="133">
        <v>30559.54</v>
      </c>
      <c r="AM64" s="133">
        <v>0</v>
      </c>
      <c r="AN64" s="133">
        <v>16299.890000000001</v>
      </c>
      <c r="AO64" s="133">
        <v>13667.300000000001</v>
      </c>
      <c r="AP64" s="133">
        <v>0</v>
      </c>
      <c r="AQ64" s="133">
        <v>0</v>
      </c>
      <c r="AR64" s="133">
        <v>0</v>
      </c>
      <c r="AS64" s="133">
        <v>0</v>
      </c>
      <c r="AT64" s="133">
        <v>0</v>
      </c>
      <c r="AU64" s="134">
        <f t="shared" si="10"/>
        <v>-559771.71000000008</v>
      </c>
      <c r="AV64" s="135">
        <v>-47716.87</v>
      </c>
      <c r="AW64" s="158">
        <f t="shared" si="11"/>
        <v>0</v>
      </c>
      <c r="AX64" s="158">
        <f t="shared" si="12"/>
        <v>-63251.73000000001</v>
      </c>
      <c r="AY64" s="133">
        <v>0</v>
      </c>
      <c r="AZ64" s="133">
        <v>-42350</v>
      </c>
      <c r="BA64" s="133">
        <v>0</v>
      </c>
      <c r="BB64" s="133">
        <v>-1318.28</v>
      </c>
      <c r="BC64" s="133">
        <v>0</v>
      </c>
      <c r="BD64" s="133">
        <v>-9980.14</v>
      </c>
      <c r="BE64" s="133">
        <v>-8698.52</v>
      </c>
      <c r="BF64" s="133">
        <v>0</v>
      </c>
      <c r="BG64" s="133">
        <v>-7649.71</v>
      </c>
      <c r="BH64" s="133">
        <v>-7881.5700000000006</v>
      </c>
      <c r="BI64" s="133">
        <v>-1894.18</v>
      </c>
      <c r="BJ64" s="133">
        <v>0</v>
      </c>
      <c r="BK64" s="133">
        <v>0</v>
      </c>
      <c r="BL64" s="133">
        <v>0</v>
      </c>
      <c r="BM64" s="133">
        <v>-35075</v>
      </c>
      <c r="BN64" s="133">
        <v>0</v>
      </c>
      <c r="BO64" s="133">
        <v>0</v>
      </c>
      <c r="BP64" s="133">
        <v>-8487.5</v>
      </c>
      <c r="BQ64" s="133">
        <v>-670740.31000000006</v>
      </c>
      <c r="BR64" s="144">
        <v>0</v>
      </c>
      <c r="BS64" s="144">
        <v>0</v>
      </c>
      <c r="BT64" s="144">
        <v>0</v>
      </c>
      <c r="BU64" s="155">
        <f t="shared" si="13"/>
        <v>0</v>
      </c>
      <c r="BV64" s="144">
        <v>7881.7199999999993</v>
      </c>
      <c r="BW64" s="144">
        <v>55370.010000000009</v>
      </c>
      <c r="BX64" s="157">
        <f t="shared" si="14"/>
        <v>63251.73000000001</v>
      </c>
      <c r="BY64" s="145"/>
    </row>
    <row r="65" spans="1:77" x14ac:dyDescent="0.25">
      <c r="A65" s="87">
        <v>2279</v>
      </c>
      <c r="B65" s="88" t="s">
        <v>158</v>
      </c>
      <c r="C65" s="136">
        <v>0</v>
      </c>
      <c r="D65" s="181">
        <v>85</v>
      </c>
      <c r="E65" s="136">
        <v>0</v>
      </c>
      <c r="F65" s="136">
        <v>2.9166666666666665</v>
      </c>
      <c r="G65" s="132" t="str">
        <f t="shared" si="8"/>
        <v>No</v>
      </c>
      <c r="H65" s="132" t="s">
        <v>220</v>
      </c>
      <c r="I65" s="132" t="str">
        <f t="shared" si="1"/>
        <v>0-99</v>
      </c>
      <c r="J65" s="132">
        <f>IF(G65=Benchmarking!$I$4,1,0)</f>
        <v>1</v>
      </c>
      <c r="K65" s="132">
        <f>IF(Benchmarking!$I$6="All",1,IF(Benchmarking!$I$6=H65,1,0))</f>
        <v>1</v>
      </c>
      <c r="L65" s="132">
        <f>IF(Benchmarking!$I$8="All",1,IF(Benchmarking!$I$8=I65,1,0))</f>
        <v>0</v>
      </c>
      <c r="M65" s="132">
        <f t="shared" si="9"/>
        <v>0</v>
      </c>
      <c r="N65" s="133">
        <v>316257.14</v>
      </c>
      <c r="O65" s="133">
        <v>0</v>
      </c>
      <c r="P65" s="133">
        <v>111885.73</v>
      </c>
      <c r="Q65" s="133">
        <v>922.23</v>
      </c>
      <c r="R65" s="133">
        <v>33318.020000000004</v>
      </c>
      <c r="S65" s="133">
        <v>0</v>
      </c>
      <c r="T65" s="133">
        <v>5489.7</v>
      </c>
      <c r="U65" s="133">
        <v>138</v>
      </c>
      <c r="V65" s="133">
        <v>4853.2700000000004</v>
      </c>
      <c r="W65" s="133">
        <v>180.5</v>
      </c>
      <c r="X65" s="133">
        <v>2126.16</v>
      </c>
      <c r="Y65" s="133">
        <v>7716.27</v>
      </c>
      <c r="Z65" s="133">
        <v>1995.77</v>
      </c>
      <c r="AA65" s="133">
        <v>30.490000000000002</v>
      </c>
      <c r="AB65" s="133">
        <v>1318.1000000000001</v>
      </c>
      <c r="AC65" s="133">
        <v>11014.36</v>
      </c>
      <c r="AD65" s="133">
        <v>8607.75</v>
      </c>
      <c r="AE65" s="133">
        <v>2584.5300000000002</v>
      </c>
      <c r="AF65" s="133">
        <v>22119.81</v>
      </c>
      <c r="AG65" s="133">
        <v>12592.59</v>
      </c>
      <c r="AH65" s="133">
        <v>0</v>
      </c>
      <c r="AI65" s="133">
        <v>7577.1900000000005</v>
      </c>
      <c r="AJ65" s="133">
        <v>3154.9500000000003</v>
      </c>
      <c r="AK65" s="133">
        <v>1181.71</v>
      </c>
      <c r="AL65" s="133">
        <v>15771.15</v>
      </c>
      <c r="AM65" s="133">
        <v>5123.99</v>
      </c>
      <c r="AN65" s="133">
        <v>13227.880000000001</v>
      </c>
      <c r="AO65" s="133">
        <v>18153.02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4">
        <f t="shared" si="10"/>
        <v>-425383.16</v>
      </c>
      <c r="AV65" s="135">
        <v>-33839.31</v>
      </c>
      <c r="AW65" s="158">
        <f t="shared" si="11"/>
        <v>0</v>
      </c>
      <c r="AX65" s="158">
        <f t="shared" si="12"/>
        <v>-23617.96</v>
      </c>
      <c r="AY65" s="133">
        <v>0</v>
      </c>
      <c r="AZ65" s="133">
        <v>-8670</v>
      </c>
      <c r="BA65" s="133">
        <v>-1200</v>
      </c>
      <c r="BB65" s="133">
        <v>-3159.82</v>
      </c>
      <c r="BC65" s="133">
        <v>0</v>
      </c>
      <c r="BD65" s="133">
        <v>-20823.73</v>
      </c>
      <c r="BE65" s="133">
        <v>-4373.25</v>
      </c>
      <c r="BF65" s="133">
        <v>0</v>
      </c>
      <c r="BG65" s="133">
        <v>0</v>
      </c>
      <c r="BH65" s="133">
        <v>-7608.35</v>
      </c>
      <c r="BI65" s="133">
        <v>-2601.37</v>
      </c>
      <c r="BJ65" s="133">
        <v>0</v>
      </c>
      <c r="BK65" s="133">
        <v>0</v>
      </c>
      <c r="BL65" s="133">
        <v>0</v>
      </c>
      <c r="BM65" s="133">
        <v>-29297</v>
      </c>
      <c r="BN65" s="133">
        <v>0</v>
      </c>
      <c r="BO65" s="133">
        <v>0</v>
      </c>
      <c r="BP65" s="133">
        <v>-4799.17</v>
      </c>
      <c r="BQ65" s="133">
        <v>-482840.43</v>
      </c>
      <c r="BR65" s="144">
        <v>0</v>
      </c>
      <c r="BS65" s="144">
        <v>0</v>
      </c>
      <c r="BT65" s="144">
        <v>0</v>
      </c>
      <c r="BU65" s="155">
        <f t="shared" si="13"/>
        <v>0</v>
      </c>
      <c r="BV65" s="144">
        <v>7630.3499999999995</v>
      </c>
      <c r="BW65" s="144">
        <v>15987.609999999999</v>
      </c>
      <c r="BX65" s="157">
        <f t="shared" si="14"/>
        <v>23617.96</v>
      </c>
      <c r="BY65" s="145"/>
    </row>
    <row r="66" spans="1:77" x14ac:dyDescent="0.25">
      <c r="A66" s="87">
        <v>2280</v>
      </c>
      <c r="B66" s="88" t="s">
        <v>159</v>
      </c>
      <c r="C66" s="136">
        <v>0</v>
      </c>
      <c r="D66" s="181">
        <v>209</v>
      </c>
      <c r="E66" s="136">
        <v>0</v>
      </c>
      <c r="F66" s="136">
        <v>6.833333333333333</v>
      </c>
      <c r="G66" s="132" t="str">
        <f t="shared" si="8"/>
        <v>No</v>
      </c>
      <c r="H66" s="132" t="s">
        <v>220</v>
      </c>
      <c r="I66" s="132" t="str">
        <f t="shared" si="1"/>
        <v>200-299</v>
      </c>
      <c r="J66" s="132">
        <f>IF(G66=Benchmarking!$I$4,1,0)</f>
        <v>1</v>
      </c>
      <c r="K66" s="132">
        <f>IF(Benchmarking!$I$6="All",1,IF(Benchmarking!$I$6=H66,1,0))</f>
        <v>1</v>
      </c>
      <c r="L66" s="132">
        <f>IF(Benchmarking!$I$8="All",1,IF(Benchmarking!$I$8=I66,1,0))</f>
        <v>0</v>
      </c>
      <c r="M66" s="132">
        <f t="shared" si="9"/>
        <v>0</v>
      </c>
      <c r="N66" s="133">
        <v>548511.75</v>
      </c>
      <c r="O66" s="133">
        <v>5105.51</v>
      </c>
      <c r="P66" s="133">
        <v>154970.31</v>
      </c>
      <c r="Q66" s="133">
        <v>31011.3</v>
      </c>
      <c r="R66" s="133">
        <v>55107.07</v>
      </c>
      <c r="S66" s="133">
        <v>0</v>
      </c>
      <c r="T66" s="133">
        <v>16674.09</v>
      </c>
      <c r="U66" s="133">
        <v>55</v>
      </c>
      <c r="V66" s="133">
        <v>4258.88</v>
      </c>
      <c r="W66" s="133">
        <v>5933.87</v>
      </c>
      <c r="X66" s="133">
        <v>4587.96</v>
      </c>
      <c r="Y66" s="133">
        <v>16405.43</v>
      </c>
      <c r="Z66" s="133">
        <v>12023.15</v>
      </c>
      <c r="AA66" s="133">
        <v>3804.17</v>
      </c>
      <c r="AB66" s="133">
        <v>6707.87</v>
      </c>
      <c r="AC66" s="133">
        <v>15691.91</v>
      </c>
      <c r="AD66" s="133">
        <v>19710.5</v>
      </c>
      <c r="AE66" s="133">
        <v>7191.93</v>
      </c>
      <c r="AF66" s="133">
        <v>55496.1</v>
      </c>
      <c r="AG66" s="133">
        <v>11586.14</v>
      </c>
      <c r="AH66" s="133">
        <v>0</v>
      </c>
      <c r="AI66" s="133">
        <v>10631.6</v>
      </c>
      <c r="AJ66" s="133">
        <v>6808.05</v>
      </c>
      <c r="AK66" s="133">
        <v>0</v>
      </c>
      <c r="AL66" s="133">
        <v>35495.58</v>
      </c>
      <c r="AM66" s="133">
        <v>0</v>
      </c>
      <c r="AN66" s="133">
        <v>16858.32</v>
      </c>
      <c r="AO66" s="133">
        <v>9475.67</v>
      </c>
      <c r="AP66" s="133">
        <v>0</v>
      </c>
      <c r="AQ66" s="133">
        <v>0</v>
      </c>
      <c r="AR66" s="133">
        <v>31332.7</v>
      </c>
      <c r="AS66" s="133">
        <v>0</v>
      </c>
      <c r="AT66" s="133">
        <v>0</v>
      </c>
      <c r="AU66" s="134">
        <f t="shared" si="10"/>
        <v>-798176.39</v>
      </c>
      <c r="AV66" s="135">
        <v>-104348.01</v>
      </c>
      <c r="AW66" s="158">
        <f t="shared" si="11"/>
        <v>0</v>
      </c>
      <c r="AX66" s="158">
        <f t="shared" si="12"/>
        <v>-48596.67</v>
      </c>
      <c r="AY66" s="133">
        <v>0</v>
      </c>
      <c r="AZ66" s="133">
        <v>-25670</v>
      </c>
      <c r="BA66" s="133">
        <v>0</v>
      </c>
      <c r="BB66" s="133">
        <v>-2554.13</v>
      </c>
      <c r="BC66" s="133">
        <v>0</v>
      </c>
      <c r="BD66" s="133">
        <v>-957.47</v>
      </c>
      <c r="BE66" s="133">
        <v>0</v>
      </c>
      <c r="BF66" s="133">
        <v>-7020</v>
      </c>
      <c r="BG66" s="133">
        <v>-1629.8400000000001</v>
      </c>
      <c r="BH66" s="133">
        <v>-25009.56</v>
      </c>
      <c r="BI66" s="133">
        <v>-3972.52</v>
      </c>
      <c r="BJ66" s="133">
        <v>0</v>
      </c>
      <c r="BK66" s="133">
        <v>0</v>
      </c>
      <c r="BL66" s="133">
        <v>0</v>
      </c>
      <c r="BM66" s="133">
        <v>-52065</v>
      </c>
      <c r="BN66" s="133">
        <v>0</v>
      </c>
      <c r="BO66" s="133">
        <v>0</v>
      </c>
      <c r="BP66" s="133">
        <v>-8959.17</v>
      </c>
      <c r="BQ66" s="133">
        <v>-951121.07000000007</v>
      </c>
      <c r="BR66" s="144">
        <v>0</v>
      </c>
      <c r="BS66" s="144">
        <v>0</v>
      </c>
      <c r="BT66" s="144">
        <v>0</v>
      </c>
      <c r="BU66" s="155">
        <f t="shared" si="13"/>
        <v>0</v>
      </c>
      <c r="BV66" s="144">
        <v>0</v>
      </c>
      <c r="BW66" s="144">
        <v>48596.67</v>
      </c>
      <c r="BX66" s="157">
        <f t="shared" si="14"/>
        <v>48596.67</v>
      </c>
      <c r="BY66" s="145"/>
    </row>
    <row r="67" spans="1:77" x14ac:dyDescent="0.25">
      <c r="A67" s="87">
        <v>2282</v>
      </c>
      <c r="B67" s="88" t="s">
        <v>281</v>
      </c>
      <c r="C67" s="136">
        <v>0</v>
      </c>
      <c r="D67" s="181">
        <v>422</v>
      </c>
      <c r="E67" s="136">
        <v>0</v>
      </c>
      <c r="F67" s="136">
        <v>8</v>
      </c>
      <c r="G67" s="132" t="str">
        <f t="shared" si="8"/>
        <v>No</v>
      </c>
      <c r="H67" s="132" t="s">
        <v>220</v>
      </c>
      <c r="I67" s="132" t="str">
        <f t="shared" ref="I67:I130" si="15">IFERROR(VLOOKUP($D67,$D$268:$F$273,3,TRUE),0)</f>
        <v>400-499</v>
      </c>
      <c r="J67" s="132">
        <f>IF(G67=Benchmarking!$I$4,1,0)</f>
        <v>1</v>
      </c>
      <c r="K67" s="132">
        <f>IF(Benchmarking!$I$6="All",1,IF(Benchmarking!$I$6=H67,1,0))</f>
        <v>1</v>
      </c>
      <c r="L67" s="132">
        <f>IF(Benchmarking!$I$8="All",1,IF(Benchmarking!$I$8=I67,1,0))</f>
        <v>0</v>
      </c>
      <c r="M67" s="132">
        <f t="shared" si="9"/>
        <v>0</v>
      </c>
      <c r="N67" s="133">
        <v>1100517.71</v>
      </c>
      <c r="O67" s="133">
        <v>4455</v>
      </c>
      <c r="P67" s="133">
        <v>430777.47000000003</v>
      </c>
      <c r="Q67" s="133">
        <v>100357.43000000001</v>
      </c>
      <c r="R67" s="133">
        <v>126965.71</v>
      </c>
      <c r="S67" s="133">
        <v>0</v>
      </c>
      <c r="T67" s="133">
        <v>44402.15</v>
      </c>
      <c r="U67" s="133">
        <v>10273.130000000001</v>
      </c>
      <c r="V67" s="133">
        <v>10406.26</v>
      </c>
      <c r="W67" s="133">
        <v>8749.8700000000008</v>
      </c>
      <c r="X67" s="133">
        <v>9399.6</v>
      </c>
      <c r="Y67" s="133">
        <v>17641.8</v>
      </c>
      <c r="Z67" s="133">
        <v>8425.5499999999993</v>
      </c>
      <c r="AA67" s="133">
        <v>3232.78</v>
      </c>
      <c r="AB67" s="133">
        <v>15813</v>
      </c>
      <c r="AC67" s="133">
        <v>21195.91</v>
      </c>
      <c r="AD67" s="133">
        <v>38656</v>
      </c>
      <c r="AE67" s="133">
        <v>14815.78</v>
      </c>
      <c r="AF67" s="133">
        <v>62778.89</v>
      </c>
      <c r="AG67" s="133">
        <v>26999.41</v>
      </c>
      <c r="AH67" s="133">
        <v>0</v>
      </c>
      <c r="AI67" s="133">
        <v>20645.010000000002</v>
      </c>
      <c r="AJ67" s="133">
        <v>13948.2</v>
      </c>
      <c r="AK67" s="133">
        <v>3651.39</v>
      </c>
      <c r="AL67" s="133">
        <v>103283.21</v>
      </c>
      <c r="AM67" s="133">
        <v>25330.799999999999</v>
      </c>
      <c r="AN67" s="133">
        <v>26535.08</v>
      </c>
      <c r="AO67" s="133">
        <v>16233.04</v>
      </c>
      <c r="AP67" s="133">
        <v>0</v>
      </c>
      <c r="AQ67" s="133">
        <v>0</v>
      </c>
      <c r="AR67" s="133">
        <v>11500</v>
      </c>
      <c r="AS67" s="133">
        <v>0</v>
      </c>
      <c r="AT67" s="133">
        <v>0</v>
      </c>
      <c r="AU67" s="134">
        <f t="shared" si="10"/>
        <v>-1490139.84</v>
      </c>
      <c r="AV67" s="135">
        <v>-315921.09999999998</v>
      </c>
      <c r="AW67" s="158">
        <f t="shared" si="11"/>
        <v>0</v>
      </c>
      <c r="AX67" s="158">
        <f t="shared" si="12"/>
        <v>-71879.489999999991</v>
      </c>
      <c r="AY67" s="133">
        <v>0</v>
      </c>
      <c r="AZ67" s="133">
        <v>-101970</v>
      </c>
      <c r="BA67" s="133">
        <v>-3700</v>
      </c>
      <c r="BB67" s="133">
        <v>-3982.4700000000003</v>
      </c>
      <c r="BC67" s="133">
        <v>-6686.25</v>
      </c>
      <c r="BD67" s="133">
        <v>-34494.79</v>
      </c>
      <c r="BE67" s="133">
        <v>-35080.97</v>
      </c>
      <c r="BF67" s="133">
        <v>-2268</v>
      </c>
      <c r="BG67" s="133">
        <v>-10219.56</v>
      </c>
      <c r="BH67" s="133">
        <v>-11902.210000000001</v>
      </c>
      <c r="BI67" s="133">
        <v>-8064.3600000000006</v>
      </c>
      <c r="BJ67" s="133">
        <v>0</v>
      </c>
      <c r="BK67" s="133">
        <v>0</v>
      </c>
      <c r="BL67" s="133">
        <v>0</v>
      </c>
      <c r="BM67" s="133">
        <v>-87017</v>
      </c>
      <c r="BN67" s="133">
        <v>0</v>
      </c>
      <c r="BO67" s="133">
        <v>-6480</v>
      </c>
      <c r="BP67" s="133">
        <v>-24291.45</v>
      </c>
      <c r="BQ67" s="133">
        <v>-1877940.43</v>
      </c>
      <c r="BR67" s="144">
        <v>0</v>
      </c>
      <c r="BS67" s="144">
        <v>0</v>
      </c>
      <c r="BT67" s="144">
        <v>0</v>
      </c>
      <c r="BU67" s="155">
        <f t="shared" si="13"/>
        <v>0</v>
      </c>
      <c r="BV67" s="144">
        <v>0</v>
      </c>
      <c r="BW67" s="144">
        <v>71879.489999999991</v>
      </c>
      <c r="BX67" s="157">
        <f t="shared" si="14"/>
        <v>71879.489999999991</v>
      </c>
      <c r="BY67" s="145"/>
    </row>
    <row r="68" spans="1:77" x14ac:dyDescent="0.25">
      <c r="A68" s="87">
        <v>2285</v>
      </c>
      <c r="B68" s="88" t="s">
        <v>160</v>
      </c>
      <c r="C68" s="136">
        <v>0</v>
      </c>
      <c r="D68" s="181">
        <v>177</v>
      </c>
      <c r="E68" s="136">
        <v>0</v>
      </c>
      <c r="F68" s="136">
        <v>5.25</v>
      </c>
      <c r="G68" s="132" t="str">
        <f t="shared" si="8"/>
        <v>No</v>
      </c>
      <c r="H68" s="132" t="s">
        <v>220</v>
      </c>
      <c r="I68" s="132" t="str">
        <f t="shared" si="15"/>
        <v>100-199</v>
      </c>
      <c r="J68" s="132">
        <f>IF(G68=Benchmarking!$I$4,1,0)</f>
        <v>1</v>
      </c>
      <c r="K68" s="132">
        <f>IF(Benchmarking!$I$6="All",1,IF(Benchmarking!$I$6=H68,1,0))</f>
        <v>1</v>
      </c>
      <c r="L68" s="132">
        <f>IF(Benchmarking!$I$8="All",1,IF(Benchmarking!$I$8=I68,1,0))</f>
        <v>1</v>
      </c>
      <c r="M68" s="132">
        <f t="shared" si="9"/>
        <v>1</v>
      </c>
      <c r="N68" s="133">
        <v>493770.08</v>
      </c>
      <c r="O68" s="133">
        <v>251.1</v>
      </c>
      <c r="P68" s="133">
        <v>190302.84</v>
      </c>
      <c r="Q68" s="133">
        <v>16593.170000000002</v>
      </c>
      <c r="R68" s="133">
        <v>51481.07</v>
      </c>
      <c r="S68" s="133">
        <v>0</v>
      </c>
      <c r="T68" s="133">
        <v>0</v>
      </c>
      <c r="U68" s="133">
        <v>230</v>
      </c>
      <c r="V68" s="133">
        <v>4162.3900000000003</v>
      </c>
      <c r="W68" s="133">
        <v>2225.37</v>
      </c>
      <c r="X68" s="133">
        <v>4207.4400000000005</v>
      </c>
      <c r="Y68" s="133">
        <v>5180.46</v>
      </c>
      <c r="Z68" s="133">
        <v>1542.67</v>
      </c>
      <c r="AA68" s="133">
        <v>14938.5</v>
      </c>
      <c r="AB68" s="133">
        <v>4690.43</v>
      </c>
      <c r="AC68" s="133">
        <v>14925.12</v>
      </c>
      <c r="AD68" s="133">
        <v>7859.25</v>
      </c>
      <c r="AE68" s="133">
        <v>9309.630000000001</v>
      </c>
      <c r="AF68" s="133">
        <v>35128.33</v>
      </c>
      <c r="AG68" s="133">
        <v>11320.630000000001</v>
      </c>
      <c r="AH68" s="133">
        <v>0</v>
      </c>
      <c r="AI68" s="133">
        <v>11756.36</v>
      </c>
      <c r="AJ68" s="133">
        <v>6243.4800000000005</v>
      </c>
      <c r="AK68" s="133">
        <v>567.37</v>
      </c>
      <c r="AL68" s="133">
        <v>32819.230000000003</v>
      </c>
      <c r="AM68" s="133">
        <v>1330</v>
      </c>
      <c r="AN68" s="133">
        <v>38436.28</v>
      </c>
      <c r="AO68" s="133">
        <v>13291.31</v>
      </c>
      <c r="AP68" s="133">
        <v>0</v>
      </c>
      <c r="AQ68" s="133">
        <v>0</v>
      </c>
      <c r="AR68" s="133">
        <v>0</v>
      </c>
      <c r="AS68" s="133">
        <v>0</v>
      </c>
      <c r="AT68" s="133">
        <v>0</v>
      </c>
      <c r="AU68" s="134">
        <f t="shared" si="10"/>
        <v>-718818.23</v>
      </c>
      <c r="AV68" s="135">
        <v>-83109.98</v>
      </c>
      <c r="AW68" s="158">
        <f t="shared" si="11"/>
        <v>0</v>
      </c>
      <c r="AX68" s="158">
        <f t="shared" si="12"/>
        <v>-33426.25</v>
      </c>
      <c r="AY68" s="133">
        <v>0</v>
      </c>
      <c r="AZ68" s="133">
        <v>-29590</v>
      </c>
      <c r="BA68" s="133">
        <v>-11736</v>
      </c>
      <c r="BB68" s="133">
        <v>-500</v>
      </c>
      <c r="BC68" s="133">
        <v>0</v>
      </c>
      <c r="BD68" s="133">
        <v>-13241.98</v>
      </c>
      <c r="BE68" s="133">
        <v>-7499.4400000000005</v>
      </c>
      <c r="BF68" s="133">
        <v>0</v>
      </c>
      <c r="BG68" s="133">
        <v>-9165.2000000000007</v>
      </c>
      <c r="BH68" s="133">
        <v>-18768</v>
      </c>
      <c r="BI68" s="133">
        <v>-9836.74</v>
      </c>
      <c r="BJ68" s="133">
        <v>0</v>
      </c>
      <c r="BK68" s="133">
        <v>0</v>
      </c>
      <c r="BL68" s="133">
        <v>0</v>
      </c>
      <c r="BM68" s="133">
        <v>-39266</v>
      </c>
      <c r="BN68" s="133">
        <v>0</v>
      </c>
      <c r="BO68" s="133">
        <v>0</v>
      </c>
      <c r="BP68" s="133">
        <v>-9538.33</v>
      </c>
      <c r="BQ68" s="133">
        <v>-835354.46</v>
      </c>
      <c r="BR68" s="144">
        <v>0</v>
      </c>
      <c r="BS68" s="144">
        <v>0</v>
      </c>
      <c r="BT68" s="144">
        <v>0</v>
      </c>
      <c r="BU68" s="155">
        <f t="shared" si="13"/>
        <v>0</v>
      </c>
      <c r="BV68" s="144">
        <v>0</v>
      </c>
      <c r="BW68" s="144">
        <v>33426.25</v>
      </c>
      <c r="BX68" s="157">
        <f t="shared" si="14"/>
        <v>33426.25</v>
      </c>
      <c r="BY68" s="145"/>
    </row>
    <row r="69" spans="1:77" x14ac:dyDescent="0.25">
      <c r="A69" s="87">
        <v>2289</v>
      </c>
      <c r="B69" s="88" t="s">
        <v>161</v>
      </c>
      <c r="C69" s="136">
        <v>0</v>
      </c>
      <c r="D69" s="181">
        <v>128</v>
      </c>
      <c r="E69" s="136">
        <v>0</v>
      </c>
      <c r="F69" s="136">
        <v>1.25</v>
      </c>
      <c r="G69" s="132" t="str">
        <f t="shared" si="8"/>
        <v>No</v>
      </c>
      <c r="H69" s="132" t="s">
        <v>220</v>
      </c>
      <c r="I69" s="132" t="str">
        <f t="shared" si="15"/>
        <v>100-199</v>
      </c>
      <c r="J69" s="132">
        <f>IF(G69=Benchmarking!$I$4,1,0)</f>
        <v>1</v>
      </c>
      <c r="K69" s="132">
        <f>IF(Benchmarking!$I$6="All",1,IF(Benchmarking!$I$6=H69,1,0))</f>
        <v>1</v>
      </c>
      <c r="L69" s="132">
        <f>IF(Benchmarking!$I$8="All",1,IF(Benchmarking!$I$8=I69,1,0))</f>
        <v>1</v>
      </c>
      <c r="M69" s="132">
        <f t="shared" si="9"/>
        <v>1</v>
      </c>
      <c r="N69" s="133">
        <v>347793.83</v>
      </c>
      <c r="O69" s="133">
        <v>0</v>
      </c>
      <c r="P69" s="133">
        <v>87283.76</v>
      </c>
      <c r="Q69" s="133">
        <v>10882.210000000001</v>
      </c>
      <c r="R69" s="133">
        <v>23987.05</v>
      </c>
      <c r="S69" s="133">
        <v>0</v>
      </c>
      <c r="T69" s="133">
        <v>20449.170000000002</v>
      </c>
      <c r="U69" s="133">
        <v>1154.73</v>
      </c>
      <c r="V69" s="133">
        <v>6202.1500000000005</v>
      </c>
      <c r="W69" s="133">
        <v>8015.59</v>
      </c>
      <c r="X69" s="133">
        <v>2819.88</v>
      </c>
      <c r="Y69" s="133">
        <v>8331.69</v>
      </c>
      <c r="Z69" s="133">
        <v>5022.79</v>
      </c>
      <c r="AA69" s="133">
        <v>10734.47</v>
      </c>
      <c r="AB69" s="133">
        <v>404.19</v>
      </c>
      <c r="AC69" s="133">
        <v>15249.79</v>
      </c>
      <c r="AD69" s="133">
        <v>14845.25</v>
      </c>
      <c r="AE69" s="133">
        <v>5433.85</v>
      </c>
      <c r="AF69" s="133">
        <v>23541.84</v>
      </c>
      <c r="AG69" s="133">
        <v>10048.33</v>
      </c>
      <c r="AH69" s="133">
        <v>0</v>
      </c>
      <c r="AI69" s="133">
        <v>4072.01</v>
      </c>
      <c r="AJ69" s="133">
        <v>4184.46</v>
      </c>
      <c r="AK69" s="133">
        <v>2604.25</v>
      </c>
      <c r="AL69" s="133">
        <v>18339.439999999999</v>
      </c>
      <c r="AM69" s="133">
        <v>10749.18</v>
      </c>
      <c r="AN69" s="133">
        <v>12525.970000000001</v>
      </c>
      <c r="AO69" s="133">
        <v>25107.37</v>
      </c>
      <c r="AP69" s="133">
        <v>0</v>
      </c>
      <c r="AQ69" s="133">
        <v>0</v>
      </c>
      <c r="AR69" s="133">
        <v>12200.76</v>
      </c>
      <c r="AS69" s="133">
        <v>0</v>
      </c>
      <c r="AT69" s="133">
        <v>0</v>
      </c>
      <c r="AU69" s="134">
        <f t="shared" si="10"/>
        <v>-522115.9200000001</v>
      </c>
      <c r="AV69" s="135">
        <v>-39394.22</v>
      </c>
      <c r="AW69" s="158">
        <f t="shared" si="11"/>
        <v>0</v>
      </c>
      <c r="AX69" s="158">
        <f t="shared" si="12"/>
        <v>-6274.3</v>
      </c>
      <c r="AY69" s="133">
        <v>0</v>
      </c>
      <c r="AZ69" s="133">
        <v>-15795</v>
      </c>
      <c r="BA69" s="133">
        <v>0</v>
      </c>
      <c r="BB69" s="133">
        <v>-58.31</v>
      </c>
      <c r="BC69" s="133">
        <v>0</v>
      </c>
      <c r="BD69" s="133">
        <v>-9300.2100000000009</v>
      </c>
      <c r="BE69" s="133">
        <v>0</v>
      </c>
      <c r="BF69" s="133">
        <v>-676.98</v>
      </c>
      <c r="BG69" s="133">
        <v>0</v>
      </c>
      <c r="BH69" s="133">
        <v>-4353.2</v>
      </c>
      <c r="BI69" s="133">
        <v>-3292.25</v>
      </c>
      <c r="BJ69" s="133">
        <v>0</v>
      </c>
      <c r="BK69" s="133">
        <v>0</v>
      </c>
      <c r="BL69" s="133">
        <v>0</v>
      </c>
      <c r="BM69" s="133">
        <v>-30701</v>
      </c>
      <c r="BN69" s="133">
        <v>0</v>
      </c>
      <c r="BO69" s="133">
        <v>0</v>
      </c>
      <c r="BP69" s="133">
        <v>-6193.55</v>
      </c>
      <c r="BQ69" s="133">
        <v>-567784.44000000006</v>
      </c>
      <c r="BR69" s="144">
        <v>0</v>
      </c>
      <c r="BS69" s="144">
        <v>0</v>
      </c>
      <c r="BT69" s="144">
        <v>0</v>
      </c>
      <c r="BU69" s="155">
        <f t="shared" si="13"/>
        <v>0</v>
      </c>
      <c r="BV69" s="144">
        <v>2575.7999999999993</v>
      </c>
      <c r="BW69" s="144">
        <v>3698.5000000000009</v>
      </c>
      <c r="BX69" s="157">
        <f t="shared" si="14"/>
        <v>6274.3</v>
      </c>
      <c r="BY69" s="145"/>
    </row>
    <row r="70" spans="1:77" x14ac:dyDescent="0.25">
      <c r="A70" s="87">
        <v>2298</v>
      </c>
      <c r="B70" s="88" t="s">
        <v>162</v>
      </c>
      <c r="C70" s="136">
        <v>0</v>
      </c>
      <c r="D70" s="181">
        <v>395</v>
      </c>
      <c r="E70" s="136">
        <v>0</v>
      </c>
      <c r="F70" s="136">
        <v>7.333333333333333</v>
      </c>
      <c r="G70" s="132" t="str">
        <f t="shared" si="8"/>
        <v>No</v>
      </c>
      <c r="H70" s="132" t="s">
        <v>220</v>
      </c>
      <c r="I70" s="132" t="str">
        <f t="shared" si="15"/>
        <v>300-399</v>
      </c>
      <c r="J70" s="132">
        <f>IF(G70=Benchmarking!$I$4,1,0)</f>
        <v>1</v>
      </c>
      <c r="K70" s="132">
        <f>IF(Benchmarking!$I$6="All",1,IF(Benchmarking!$I$6=H70,1,0))</f>
        <v>1</v>
      </c>
      <c r="L70" s="132">
        <f>IF(Benchmarking!$I$8="All",1,IF(Benchmarking!$I$8=I70,1,0))</f>
        <v>0</v>
      </c>
      <c r="M70" s="132">
        <f t="shared" si="9"/>
        <v>0</v>
      </c>
      <c r="N70" s="133">
        <v>959780.16</v>
      </c>
      <c r="O70" s="133">
        <v>6153.6500000000005</v>
      </c>
      <c r="P70" s="133">
        <v>344428.29</v>
      </c>
      <c r="Q70" s="133">
        <v>20454.82</v>
      </c>
      <c r="R70" s="133">
        <v>55101.42</v>
      </c>
      <c r="S70" s="133">
        <v>0</v>
      </c>
      <c r="T70" s="133">
        <v>55619.51</v>
      </c>
      <c r="U70" s="133">
        <v>3957.03</v>
      </c>
      <c r="V70" s="133">
        <v>10386.43</v>
      </c>
      <c r="W70" s="133">
        <v>3827.6</v>
      </c>
      <c r="X70" s="133">
        <v>8817.7199999999993</v>
      </c>
      <c r="Y70" s="133">
        <v>90516.64</v>
      </c>
      <c r="Z70" s="133">
        <v>70761.009999999995</v>
      </c>
      <c r="AA70" s="133">
        <v>29300.29</v>
      </c>
      <c r="AB70" s="133">
        <v>6885.29</v>
      </c>
      <c r="AC70" s="133">
        <v>31211.38</v>
      </c>
      <c r="AD70" s="133">
        <v>8243.2000000000007</v>
      </c>
      <c r="AE70" s="133">
        <v>8993.56</v>
      </c>
      <c r="AF70" s="133">
        <v>144832.42000000001</v>
      </c>
      <c r="AG70" s="133">
        <v>25998.3</v>
      </c>
      <c r="AH70" s="133">
        <v>0</v>
      </c>
      <c r="AI70" s="133">
        <v>15361.56</v>
      </c>
      <c r="AJ70" s="133">
        <v>13084.74</v>
      </c>
      <c r="AK70" s="133">
        <v>0</v>
      </c>
      <c r="AL70" s="133">
        <v>91451.98</v>
      </c>
      <c r="AM70" s="133">
        <v>0</v>
      </c>
      <c r="AN70" s="133">
        <v>0</v>
      </c>
      <c r="AO70" s="133">
        <v>33513.53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4">
        <f t="shared" si="10"/>
        <v>-1396317.8900000001</v>
      </c>
      <c r="AV70" s="135">
        <v>-280298.40000000002</v>
      </c>
      <c r="AW70" s="158">
        <f t="shared" si="11"/>
        <v>0</v>
      </c>
      <c r="AX70" s="158">
        <f t="shared" si="12"/>
        <v>-59839.54</v>
      </c>
      <c r="AY70" s="133">
        <v>0</v>
      </c>
      <c r="AZ70" s="133">
        <v>-121003.99</v>
      </c>
      <c r="BA70" s="133">
        <v>-1200</v>
      </c>
      <c r="BB70" s="133">
        <v>-6407.72</v>
      </c>
      <c r="BC70" s="133">
        <v>0</v>
      </c>
      <c r="BD70" s="133">
        <v>-5519</v>
      </c>
      <c r="BE70" s="133">
        <v>-19737.75</v>
      </c>
      <c r="BF70" s="133">
        <v>0</v>
      </c>
      <c r="BG70" s="133">
        <v>0</v>
      </c>
      <c r="BH70" s="133">
        <v>-7840</v>
      </c>
      <c r="BI70" s="133">
        <v>0</v>
      </c>
      <c r="BJ70" s="133">
        <v>0</v>
      </c>
      <c r="BK70" s="133">
        <v>0</v>
      </c>
      <c r="BL70" s="133">
        <v>0</v>
      </c>
      <c r="BM70" s="133">
        <v>-82350</v>
      </c>
      <c r="BN70" s="133">
        <v>0</v>
      </c>
      <c r="BO70" s="133">
        <v>0</v>
      </c>
      <c r="BP70" s="133">
        <v>-25702.3</v>
      </c>
      <c r="BQ70" s="133">
        <v>-1736455.83</v>
      </c>
      <c r="BR70" s="144">
        <v>0</v>
      </c>
      <c r="BS70" s="144">
        <v>0</v>
      </c>
      <c r="BT70" s="144">
        <v>0</v>
      </c>
      <c r="BU70" s="155">
        <f t="shared" si="13"/>
        <v>0</v>
      </c>
      <c r="BV70" s="144">
        <v>0</v>
      </c>
      <c r="BW70" s="144">
        <v>59839.54</v>
      </c>
      <c r="BX70" s="157">
        <f t="shared" si="14"/>
        <v>59839.54</v>
      </c>
      <c r="BY70" s="145"/>
    </row>
    <row r="71" spans="1:77" x14ac:dyDescent="0.25">
      <c r="A71" s="87">
        <v>2300</v>
      </c>
      <c r="B71" s="88" t="s">
        <v>163</v>
      </c>
      <c r="C71" s="136">
        <v>0</v>
      </c>
      <c r="D71" s="181">
        <v>118</v>
      </c>
      <c r="E71" s="136">
        <v>0</v>
      </c>
      <c r="F71" s="136">
        <v>3.1666666666666665</v>
      </c>
      <c r="G71" s="132" t="str">
        <f t="shared" si="8"/>
        <v>No</v>
      </c>
      <c r="H71" s="132" t="s">
        <v>220</v>
      </c>
      <c r="I71" s="132" t="str">
        <f t="shared" si="15"/>
        <v>100-199</v>
      </c>
      <c r="J71" s="132">
        <f>IF(G71=Benchmarking!$I$4,1,0)</f>
        <v>1</v>
      </c>
      <c r="K71" s="132">
        <f>IF(Benchmarking!$I$6="All",1,IF(Benchmarking!$I$6=H71,1,0))</f>
        <v>1</v>
      </c>
      <c r="L71" s="132">
        <f>IF(Benchmarking!$I$8="All",1,IF(Benchmarking!$I$8=I71,1,0))</f>
        <v>1</v>
      </c>
      <c r="M71" s="132">
        <f t="shared" si="9"/>
        <v>1</v>
      </c>
      <c r="N71" s="133">
        <v>388422</v>
      </c>
      <c r="O71" s="133">
        <v>0</v>
      </c>
      <c r="P71" s="133">
        <v>99571.650000000009</v>
      </c>
      <c r="Q71" s="133">
        <v>18771.34</v>
      </c>
      <c r="R71" s="133">
        <v>38209.020000000004</v>
      </c>
      <c r="S71" s="133">
        <v>0</v>
      </c>
      <c r="T71" s="133">
        <v>12855.19</v>
      </c>
      <c r="U71" s="133">
        <v>2421.1799999999998</v>
      </c>
      <c r="V71" s="133">
        <v>1490.25</v>
      </c>
      <c r="W71" s="133">
        <v>1564.56</v>
      </c>
      <c r="X71" s="133">
        <v>2461.8000000000002</v>
      </c>
      <c r="Y71" s="133">
        <v>3657.4</v>
      </c>
      <c r="Z71" s="133">
        <v>2539.35</v>
      </c>
      <c r="AA71" s="133">
        <v>20429.48</v>
      </c>
      <c r="AB71" s="133">
        <v>2554.33</v>
      </c>
      <c r="AC71" s="133">
        <v>19255.240000000002</v>
      </c>
      <c r="AD71" s="133">
        <v>17215.5</v>
      </c>
      <c r="AE71" s="133">
        <v>3665.73</v>
      </c>
      <c r="AF71" s="133">
        <v>54730.590000000004</v>
      </c>
      <c r="AG71" s="133">
        <v>26230.7</v>
      </c>
      <c r="AH71" s="133">
        <v>0</v>
      </c>
      <c r="AI71" s="133">
        <v>11291.15</v>
      </c>
      <c r="AJ71" s="133">
        <v>3653.1</v>
      </c>
      <c r="AK71" s="133">
        <v>11956.87</v>
      </c>
      <c r="AL71" s="133">
        <v>30990.600000000002</v>
      </c>
      <c r="AM71" s="133">
        <v>2440</v>
      </c>
      <c r="AN71" s="133">
        <v>7292.54</v>
      </c>
      <c r="AO71" s="133">
        <v>7516.78</v>
      </c>
      <c r="AP71" s="133">
        <v>0</v>
      </c>
      <c r="AQ71" s="133">
        <v>0</v>
      </c>
      <c r="AR71" s="133">
        <v>0</v>
      </c>
      <c r="AS71" s="133">
        <v>0</v>
      </c>
      <c r="AT71" s="133">
        <v>0</v>
      </c>
      <c r="AU71" s="134">
        <f t="shared" si="10"/>
        <v>-594345.80000000005</v>
      </c>
      <c r="AV71" s="135">
        <v>-37819.769999999997</v>
      </c>
      <c r="AW71" s="158">
        <f t="shared" si="11"/>
        <v>0</v>
      </c>
      <c r="AX71" s="158">
        <f t="shared" si="12"/>
        <v>-19368.309999999998</v>
      </c>
      <c r="AY71" s="133">
        <v>0</v>
      </c>
      <c r="AZ71" s="133">
        <v>-16415</v>
      </c>
      <c r="BA71" s="133">
        <v>0</v>
      </c>
      <c r="BB71" s="133">
        <v>-4516.3599999999997</v>
      </c>
      <c r="BC71" s="133">
        <v>-990</v>
      </c>
      <c r="BD71" s="133">
        <v>-19999.310000000001</v>
      </c>
      <c r="BE71" s="133">
        <v>-11738.25</v>
      </c>
      <c r="BF71" s="133">
        <v>-1640</v>
      </c>
      <c r="BG71" s="133">
        <v>-4292.82</v>
      </c>
      <c r="BH71" s="133">
        <v>-7141.74</v>
      </c>
      <c r="BI71" s="133">
        <v>-4190.32</v>
      </c>
      <c r="BJ71" s="133">
        <v>0</v>
      </c>
      <c r="BK71" s="133">
        <v>0</v>
      </c>
      <c r="BL71" s="133">
        <v>0</v>
      </c>
      <c r="BM71" s="133">
        <v>-37271</v>
      </c>
      <c r="BN71" s="133">
        <v>0</v>
      </c>
      <c r="BO71" s="133">
        <v>0</v>
      </c>
      <c r="BP71" s="133">
        <v>-5653.55</v>
      </c>
      <c r="BQ71" s="133">
        <v>-651533.88</v>
      </c>
      <c r="BR71" s="144">
        <v>0</v>
      </c>
      <c r="BS71" s="144">
        <v>0</v>
      </c>
      <c r="BT71" s="144">
        <v>0</v>
      </c>
      <c r="BU71" s="155">
        <f t="shared" si="13"/>
        <v>0</v>
      </c>
      <c r="BV71" s="144">
        <v>7023.92</v>
      </c>
      <c r="BW71" s="144">
        <v>12344.39</v>
      </c>
      <c r="BX71" s="157">
        <f t="shared" si="14"/>
        <v>19368.309999999998</v>
      </c>
      <c r="BY71" s="145"/>
    </row>
    <row r="72" spans="1:77" x14ac:dyDescent="0.25">
      <c r="A72" s="87">
        <v>2312</v>
      </c>
      <c r="B72" s="88" t="s">
        <v>164</v>
      </c>
      <c r="C72" s="136">
        <v>0</v>
      </c>
      <c r="D72" s="181">
        <v>411</v>
      </c>
      <c r="E72" s="136">
        <v>12.5</v>
      </c>
      <c r="F72" s="136">
        <v>12.333333333333334</v>
      </c>
      <c r="G72" s="132" t="str">
        <f t="shared" si="8"/>
        <v>No</v>
      </c>
      <c r="H72" s="132" t="s">
        <v>220</v>
      </c>
      <c r="I72" s="132" t="str">
        <f t="shared" si="15"/>
        <v>400-499</v>
      </c>
      <c r="J72" s="132">
        <f>IF(G72=Benchmarking!$I$4,1,0)</f>
        <v>1</v>
      </c>
      <c r="K72" s="132">
        <f>IF(Benchmarking!$I$6="All",1,IF(Benchmarking!$I$6=H72,1,0))</f>
        <v>1</v>
      </c>
      <c r="L72" s="132">
        <f>IF(Benchmarking!$I$8="All",1,IF(Benchmarking!$I$8=I72,1,0))</f>
        <v>0</v>
      </c>
      <c r="M72" s="132">
        <f t="shared" si="9"/>
        <v>0</v>
      </c>
      <c r="N72" s="133">
        <v>1171820.5900000001</v>
      </c>
      <c r="O72" s="133">
        <v>8002.7300000000005</v>
      </c>
      <c r="P72" s="133">
        <v>493066.58</v>
      </c>
      <c r="Q72" s="133">
        <v>27158.760000000002</v>
      </c>
      <c r="R72" s="133">
        <v>79582.34</v>
      </c>
      <c r="S72" s="133">
        <v>0</v>
      </c>
      <c r="T72" s="133">
        <v>33923.440000000002</v>
      </c>
      <c r="U72" s="133">
        <v>10171.120000000001</v>
      </c>
      <c r="V72" s="133">
        <v>12724.44</v>
      </c>
      <c r="W72" s="133">
        <v>780.9</v>
      </c>
      <c r="X72" s="133">
        <v>9198.24</v>
      </c>
      <c r="Y72" s="133">
        <v>21257.11</v>
      </c>
      <c r="Z72" s="133">
        <v>12348.81</v>
      </c>
      <c r="AA72" s="133">
        <v>38438.25</v>
      </c>
      <c r="AB72" s="133">
        <v>8475.65</v>
      </c>
      <c r="AC72" s="133">
        <v>27497.72</v>
      </c>
      <c r="AD72" s="133">
        <v>40960</v>
      </c>
      <c r="AE72" s="133">
        <v>12544.220000000001</v>
      </c>
      <c r="AF72" s="133">
        <v>96625.16</v>
      </c>
      <c r="AG72" s="133">
        <v>22748.71</v>
      </c>
      <c r="AH72" s="133">
        <v>0</v>
      </c>
      <c r="AI72" s="133">
        <v>14438.56</v>
      </c>
      <c r="AJ72" s="133">
        <v>13649.31</v>
      </c>
      <c r="AK72" s="133">
        <v>7958.05</v>
      </c>
      <c r="AL72" s="133">
        <v>60388.01</v>
      </c>
      <c r="AM72" s="133">
        <v>16929.87</v>
      </c>
      <c r="AN72" s="133">
        <v>17543.3</v>
      </c>
      <c r="AO72" s="133">
        <v>25336.28</v>
      </c>
      <c r="AP72" s="133">
        <v>0</v>
      </c>
      <c r="AQ72" s="133">
        <v>0</v>
      </c>
      <c r="AR72" s="133">
        <v>20000</v>
      </c>
      <c r="AS72" s="133">
        <v>0</v>
      </c>
      <c r="AT72" s="133">
        <v>0</v>
      </c>
      <c r="AU72" s="134">
        <f t="shared" si="10"/>
        <v>-1499615.71</v>
      </c>
      <c r="AV72" s="135">
        <v>-302457.07</v>
      </c>
      <c r="AW72" s="158">
        <f t="shared" si="11"/>
        <v>-111475</v>
      </c>
      <c r="AX72" s="158">
        <f t="shared" si="12"/>
        <v>-111160.38</v>
      </c>
      <c r="AY72" s="133">
        <v>0</v>
      </c>
      <c r="AZ72" s="133">
        <v>-103010</v>
      </c>
      <c r="BA72" s="133">
        <v>-8328.4</v>
      </c>
      <c r="BB72" s="133">
        <v>0</v>
      </c>
      <c r="BC72" s="133">
        <v>-2332.46</v>
      </c>
      <c r="BD72" s="133">
        <v>-31266.34</v>
      </c>
      <c r="BE72" s="133">
        <v>0</v>
      </c>
      <c r="BF72" s="133">
        <v>-1532.7</v>
      </c>
      <c r="BG72" s="133">
        <v>0</v>
      </c>
      <c r="BH72" s="133">
        <v>-5280.5</v>
      </c>
      <c r="BI72" s="133">
        <v>-3698.73</v>
      </c>
      <c r="BJ72" s="133">
        <v>0</v>
      </c>
      <c r="BK72" s="133">
        <v>0</v>
      </c>
      <c r="BL72" s="133">
        <v>0</v>
      </c>
      <c r="BM72" s="133">
        <v>-75593</v>
      </c>
      <c r="BN72" s="133">
        <v>0</v>
      </c>
      <c r="BO72" s="133">
        <v>-8046</v>
      </c>
      <c r="BP72" s="133">
        <v>-25653.49</v>
      </c>
      <c r="BQ72" s="133">
        <v>-2024708.16</v>
      </c>
      <c r="BR72" s="144">
        <v>0</v>
      </c>
      <c r="BS72" s="144">
        <v>67000</v>
      </c>
      <c r="BT72" s="144">
        <v>44475</v>
      </c>
      <c r="BU72" s="155">
        <f t="shared" si="13"/>
        <v>111475</v>
      </c>
      <c r="BV72" s="144">
        <v>0</v>
      </c>
      <c r="BW72" s="144">
        <v>111160.38</v>
      </c>
      <c r="BX72" s="157">
        <f t="shared" si="14"/>
        <v>111160.38</v>
      </c>
      <c r="BY72" s="145"/>
    </row>
    <row r="73" spans="1:77" x14ac:dyDescent="0.25">
      <c r="A73" s="87">
        <v>2318</v>
      </c>
      <c r="B73" s="88" t="s">
        <v>165</v>
      </c>
      <c r="C73" s="136">
        <v>0</v>
      </c>
      <c r="D73" s="181">
        <v>88</v>
      </c>
      <c r="E73" s="136">
        <v>0</v>
      </c>
      <c r="F73" s="136">
        <v>2.3333333333333335</v>
      </c>
      <c r="G73" s="132" t="str">
        <f t="shared" si="8"/>
        <v>No</v>
      </c>
      <c r="H73" s="132" t="s">
        <v>220</v>
      </c>
      <c r="I73" s="132" t="str">
        <f t="shared" si="15"/>
        <v>0-99</v>
      </c>
      <c r="J73" s="132">
        <f>IF(G73=Benchmarking!$I$4,1,0)</f>
        <v>1</v>
      </c>
      <c r="K73" s="132">
        <f>IF(Benchmarking!$I$6="All",1,IF(Benchmarking!$I$6=H73,1,0))</f>
        <v>1</v>
      </c>
      <c r="L73" s="132">
        <f>IF(Benchmarking!$I$8="All",1,IF(Benchmarking!$I$8=I73,1,0))</f>
        <v>0</v>
      </c>
      <c r="M73" s="132">
        <f t="shared" si="9"/>
        <v>0</v>
      </c>
      <c r="N73" s="133">
        <v>289647.41000000003</v>
      </c>
      <c r="O73" s="133">
        <v>10139.81</v>
      </c>
      <c r="P73" s="133">
        <v>70168.17</v>
      </c>
      <c r="Q73" s="133">
        <v>21530.62</v>
      </c>
      <c r="R73" s="133">
        <v>27049.87</v>
      </c>
      <c r="S73" s="133">
        <v>0</v>
      </c>
      <c r="T73" s="133">
        <v>10162.91</v>
      </c>
      <c r="U73" s="133">
        <v>2287.6799999999998</v>
      </c>
      <c r="V73" s="133">
        <v>1268</v>
      </c>
      <c r="W73" s="133">
        <v>1664.83</v>
      </c>
      <c r="X73" s="133">
        <v>3165.26</v>
      </c>
      <c r="Y73" s="133">
        <v>7843.89</v>
      </c>
      <c r="Z73" s="133">
        <v>3007.54</v>
      </c>
      <c r="AA73" s="133">
        <v>1096.24</v>
      </c>
      <c r="AB73" s="133">
        <v>1346.21</v>
      </c>
      <c r="AC73" s="133">
        <v>6389.6500000000005</v>
      </c>
      <c r="AD73" s="133">
        <v>0</v>
      </c>
      <c r="AE73" s="133">
        <v>11545.82</v>
      </c>
      <c r="AF73" s="133">
        <v>7039.95</v>
      </c>
      <c r="AG73" s="133">
        <v>14993.92</v>
      </c>
      <c r="AH73" s="133">
        <v>0</v>
      </c>
      <c r="AI73" s="133">
        <v>9893.25</v>
      </c>
      <c r="AJ73" s="133">
        <v>3569.31</v>
      </c>
      <c r="AK73" s="133">
        <v>2504.04</v>
      </c>
      <c r="AL73" s="133">
        <v>21846.04</v>
      </c>
      <c r="AM73" s="133">
        <v>0</v>
      </c>
      <c r="AN73" s="133">
        <v>9216.94</v>
      </c>
      <c r="AO73" s="133">
        <v>12360.31</v>
      </c>
      <c r="AP73" s="133">
        <v>0</v>
      </c>
      <c r="AQ73" s="133">
        <v>0</v>
      </c>
      <c r="AR73" s="133">
        <v>7221.1500000000005</v>
      </c>
      <c r="AS73" s="133">
        <v>0</v>
      </c>
      <c r="AT73" s="133">
        <v>0</v>
      </c>
      <c r="AU73" s="134">
        <f t="shared" si="10"/>
        <v>-434995.91000000003</v>
      </c>
      <c r="AV73" s="135">
        <v>-35698.230000000003</v>
      </c>
      <c r="AW73" s="158">
        <f t="shared" si="11"/>
        <v>0</v>
      </c>
      <c r="AX73" s="158">
        <f t="shared" si="12"/>
        <v>-27327.649999999998</v>
      </c>
      <c r="AY73" s="133">
        <v>0</v>
      </c>
      <c r="AZ73" s="133">
        <v>-27485</v>
      </c>
      <c r="BA73" s="133">
        <v>0</v>
      </c>
      <c r="BB73" s="133">
        <v>-11624.31</v>
      </c>
      <c r="BC73" s="133">
        <v>0</v>
      </c>
      <c r="BD73" s="133">
        <v>-6546.09</v>
      </c>
      <c r="BE73" s="133">
        <v>-7016.1</v>
      </c>
      <c r="BF73" s="133">
        <v>-7465</v>
      </c>
      <c r="BG73" s="133">
        <v>-3739</v>
      </c>
      <c r="BH73" s="133">
        <v>-2446.6</v>
      </c>
      <c r="BI73" s="133">
        <v>-1423.5</v>
      </c>
      <c r="BJ73" s="133">
        <v>0</v>
      </c>
      <c r="BK73" s="133">
        <v>0</v>
      </c>
      <c r="BL73" s="133">
        <v>0</v>
      </c>
      <c r="BM73" s="133">
        <v>-31330</v>
      </c>
      <c r="BN73" s="133">
        <v>0</v>
      </c>
      <c r="BO73" s="133">
        <v>-1598.8</v>
      </c>
      <c r="BP73" s="133">
        <v>-5401.04</v>
      </c>
      <c r="BQ73" s="133">
        <v>-498021.79000000004</v>
      </c>
      <c r="BR73" s="144">
        <v>0</v>
      </c>
      <c r="BS73" s="144">
        <v>0</v>
      </c>
      <c r="BT73" s="144">
        <v>0</v>
      </c>
      <c r="BU73" s="155">
        <f t="shared" si="13"/>
        <v>0</v>
      </c>
      <c r="BV73" s="144">
        <v>5670.56</v>
      </c>
      <c r="BW73" s="144">
        <v>21657.089999999997</v>
      </c>
      <c r="BX73" s="157">
        <f t="shared" si="14"/>
        <v>27327.649999999998</v>
      </c>
      <c r="BY73" s="145"/>
    </row>
    <row r="74" spans="1:77" x14ac:dyDescent="0.25">
      <c r="A74" s="87">
        <v>2320</v>
      </c>
      <c r="B74" s="88" t="s">
        <v>166</v>
      </c>
      <c r="C74" s="136">
        <v>0</v>
      </c>
      <c r="D74" s="181">
        <v>110</v>
      </c>
      <c r="E74" s="136">
        <v>0</v>
      </c>
      <c r="F74" s="136">
        <v>5.916666666666667</v>
      </c>
      <c r="G74" s="132" t="str">
        <f t="shared" si="8"/>
        <v>No</v>
      </c>
      <c r="H74" s="132" t="s">
        <v>220</v>
      </c>
      <c r="I74" s="132" t="str">
        <f t="shared" si="15"/>
        <v>100-199</v>
      </c>
      <c r="J74" s="132">
        <f>IF(G74=Benchmarking!$I$4,1,0)</f>
        <v>1</v>
      </c>
      <c r="K74" s="132">
        <f>IF(Benchmarking!$I$6="All",1,IF(Benchmarking!$I$6=H74,1,0))</f>
        <v>1</v>
      </c>
      <c r="L74" s="132">
        <f>IF(Benchmarking!$I$8="All",1,IF(Benchmarking!$I$8=I74,1,0))</f>
        <v>1</v>
      </c>
      <c r="M74" s="132">
        <f t="shared" si="9"/>
        <v>1</v>
      </c>
      <c r="N74" s="133">
        <v>313277.99</v>
      </c>
      <c r="O74" s="133">
        <v>0</v>
      </c>
      <c r="P74" s="133">
        <v>151933.73000000001</v>
      </c>
      <c r="Q74" s="133">
        <v>28127.27</v>
      </c>
      <c r="R74" s="133">
        <v>64594.64</v>
      </c>
      <c r="S74" s="133">
        <v>0</v>
      </c>
      <c r="T74" s="133">
        <v>9111.67</v>
      </c>
      <c r="U74" s="133">
        <v>2981.6</v>
      </c>
      <c r="V74" s="133">
        <v>5692.16</v>
      </c>
      <c r="W74" s="133">
        <v>2207.6</v>
      </c>
      <c r="X74" s="133">
        <v>2327.52</v>
      </c>
      <c r="Y74" s="133">
        <v>9109.11</v>
      </c>
      <c r="Z74" s="133">
        <v>7870.92</v>
      </c>
      <c r="AA74" s="133">
        <v>3360.21</v>
      </c>
      <c r="AB74" s="133">
        <v>2205.9</v>
      </c>
      <c r="AC74" s="133">
        <v>18029.38</v>
      </c>
      <c r="AD74" s="133">
        <v>17340.25</v>
      </c>
      <c r="AE74" s="133">
        <v>5356.01</v>
      </c>
      <c r="AF74" s="133">
        <v>20750.84</v>
      </c>
      <c r="AG74" s="133">
        <v>7184.18</v>
      </c>
      <c r="AH74" s="133">
        <v>0</v>
      </c>
      <c r="AI74" s="133">
        <v>13007.48</v>
      </c>
      <c r="AJ74" s="133">
        <v>3453.84</v>
      </c>
      <c r="AK74" s="133">
        <v>5067.76</v>
      </c>
      <c r="AL74" s="133">
        <v>24786.68</v>
      </c>
      <c r="AM74" s="133">
        <v>2005</v>
      </c>
      <c r="AN74" s="133">
        <v>36068.79</v>
      </c>
      <c r="AO74" s="133">
        <v>11010.210000000001</v>
      </c>
      <c r="AP74" s="133">
        <v>0</v>
      </c>
      <c r="AQ74" s="133">
        <v>0</v>
      </c>
      <c r="AR74" s="133">
        <v>18346.82</v>
      </c>
      <c r="AS74" s="133">
        <v>0</v>
      </c>
      <c r="AT74" s="133">
        <v>0</v>
      </c>
      <c r="AU74" s="134">
        <f t="shared" si="10"/>
        <v>-510217.91000000003</v>
      </c>
      <c r="AV74" s="135">
        <v>-72936.63</v>
      </c>
      <c r="AW74" s="158">
        <f t="shared" si="11"/>
        <v>0</v>
      </c>
      <c r="AX74" s="158">
        <f t="shared" si="12"/>
        <v>-39709.599999999999</v>
      </c>
      <c r="AY74" s="133">
        <v>0</v>
      </c>
      <c r="AZ74" s="133">
        <v>-79975</v>
      </c>
      <c r="BA74" s="133">
        <v>0</v>
      </c>
      <c r="BB74" s="133">
        <v>-2658.28</v>
      </c>
      <c r="BC74" s="133">
        <v>-720</v>
      </c>
      <c r="BD74" s="133">
        <v>-24075.93</v>
      </c>
      <c r="BE74" s="133">
        <v>0</v>
      </c>
      <c r="BF74" s="133">
        <v>-2520</v>
      </c>
      <c r="BG74" s="133">
        <v>-1022.0400000000001</v>
      </c>
      <c r="BH74" s="133">
        <v>-4240.22</v>
      </c>
      <c r="BI74" s="133">
        <v>-372.35</v>
      </c>
      <c r="BJ74" s="133">
        <v>0</v>
      </c>
      <c r="BK74" s="133">
        <v>0</v>
      </c>
      <c r="BL74" s="133">
        <v>0</v>
      </c>
      <c r="BM74" s="133">
        <v>-26795</v>
      </c>
      <c r="BN74" s="133">
        <v>0</v>
      </c>
      <c r="BO74" s="133">
        <v>0</v>
      </c>
      <c r="BP74" s="133">
        <v>-13325.01</v>
      </c>
      <c r="BQ74" s="133">
        <v>-622864.14</v>
      </c>
      <c r="BR74" s="144">
        <v>0</v>
      </c>
      <c r="BS74" s="144">
        <v>0</v>
      </c>
      <c r="BT74" s="144">
        <v>0</v>
      </c>
      <c r="BU74" s="155">
        <f t="shared" si="13"/>
        <v>0</v>
      </c>
      <c r="BV74" s="144">
        <v>0</v>
      </c>
      <c r="BW74" s="144">
        <v>39709.599999999999</v>
      </c>
      <c r="BX74" s="157">
        <f t="shared" si="14"/>
        <v>39709.599999999999</v>
      </c>
      <c r="BY74" s="145"/>
    </row>
    <row r="75" spans="1:77" x14ac:dyDescent="0.25">
      <c r="A75" s="87">
        <v>2321</v>
      </c>
      <c r="B75" s="88" t="s">
        <v>167</v>
      </c>
      <c r="C75" s="136">
        <v>0</v>
      </c>
      <c r="D75" s="181">
        <v>81</v>
      </c>
      <c r="E75" s="136">
        <v>0</v>
      </c>
      <c r="F75" s="136">
        <v>2.75</v>
      </c>
      <c r="G75" s="132" t="str">
        <f t="shared" si="8"/>
        <v>No</v>
      </c>
      <c r="H75" s="132" t="s">
        <v>220</v>
      </c>
      <c r="I75" s="132" t="str">
        <f t="shared" si="15"/>
        <v>0-99</v>
      </c>
      <c r="J75" s="132">
        <f>IF(G75=Benchmarking!$I$4,1,0)</f>
        <v>1</v>
      </c>
      <c r="K75" s="132">
        <f>IF(Benchmarking!$I$6="All",1,IF(Benchmarking!$I$6=H75,1,0))</f>
        <v>1</v>
      </c>
      <c r="L75" s="132">
        <f>IF(Benchmarking!$I$8="All",1,IF(Benchmarking!$I$8=I75,1,0))</f>
        <v>0</v>
      </c>
      <c r="M75" s="132">
        <f t="shared" si="9"/>
        <v>0</v>
      </c>
      <c r="N75" s="133">
        <v>243631.87</v>
      </c>
      <c r="O75" s="133">
        <v>3825.35</v>
      </c>
      <c r="P75" s="133">
        <v>80340.650000000009</v>
      </c>
      <c r="Q75" s="133">
        <v>13650.89</v>
      </c>
      <c r="R75" s="133">
        <v>26209.279999999999</v>
      </c>
      <c r="S75" s="133">
        <v>0</v>
      </c>
      <c r="T75" s="133">
        <v>18516.64</v>
      </c>
      <c r="U75" s="133">
        <v>1543.82</v>
      </c>
      <c r="V75" s="133">
        <v>2167.64</v>
      </c>
      <c r="W75" s="133">
        <v>138.70000000000002</v>
      </c>
      <c r="X75" s="133">
        <v>2137.5</v>
      </c>
      <c r="Y75" s="133">
        <v>9575.5500000000011</v>
      </c>
      <c r="Z75" s="133">
        <v>9838.31</v>
      </c>
      <c r="AA75" s="133">
        <v>478.21000000000004</v>
      </c>
      <c r="AB75" s="133">
        <v>2249</v>
      </c>
      <c r="AC75" s="133">
        <v>11955.69</v>
      </c>
      <c r="AD75" s="133">
        <v>4290.66</v>
      </c>
      <c r="AE75" s="133">
        <v>4692.03</v>
      </c>
      <c r="AF75" s="133">
        <v>30110.11</v>
      </c>
      <c r="AG75" s="133">
        <v>7590.34</v>
      </c>
      <c r="AH75" s="133">
        <v>0</v>
      </c>
      <c r="AI75" s="133">
        <v>6867.02</v>
      </c>
      <c r="AJ75" s="133">
        <v>1920.63</v>
      </c>
      <c r="AK75" s="133">
        <v>911.79</v>
      </c>
      <c r="AL75" s="133">
        <v>11446.73</v>
      </c>
      <c r="AM75" s="133">
        <v>318</v>
      </c>
      <c r="AN75" s="133">
        <v>972</v>
      </c>
      <c r="AO75" s="133">
        <v>6313.16</v>
      </c>
      <c r="AP75" s="133">
        <v>0</v>
      </c>
      <c r="AQ75" s="133">
        <v>0</v>
      </c>
      <c r="AR75" s="133">
        <v>4000</v>
      </c>
      <c r="AS75" s="133">
        <v>0</v>
      </c>
      <c r="AT75" s="133">
        <v>0</v>
      </c>
      <c r="AU75" s="134">
        <f t="shared" si="10"/>
        <v>-357456.15</v>
      </c>
      <c r="AV75" s="135">
        <v>-21489.99</v>
      </c>
      <c r="AW75" s="158">
        <f t="shared" si="11"/>
        <v>0</v>
      </c>
      <c r="AX75" s="158">
        <f t="shared" si="12"/>
        <v>-37360.880000000005</v>
      </c>
      <c r="AY75" s="133">
        <v>0</v>
      </c>
      <c r="AZ75" s="133">
        <v>-22865</v>
      </c>
      <c r="BA75" s="133">
        <v>-1876.16</v>
      </c>
      <c r="BB75" s="133">
        <v>-282.12</v>
      </c>
      <c r="BC75" s="133">
        <v>-2351.5</v>
      </c>
      <c r="BD75" s="133">
        <v>-13154.37</v>
      </c>
      <c r="BE75" s="133">
        <v>0</v>
      </c>
      <c r="BF75" s="133">
        <v>0</v>
      </c>
      <c r="BG75" s="133">
        <v>-460.46000000000004</v>
      </c>
      <c r="BH75" s="133">
        <v>-1382.59</v>
      </c>
      <c r="BI75" s="133">
        <v>-1952.55</v>
      </c>
      <c r="BJ75" s="133">
        <v>0</v>
      </c>
      <c r="BK75" s="133">
        <v>0</v>
      </c>
      <c r="BL75" s="133">
        <v>0</v>
      </c>
      <c r="BM75" s="133">
        <v>-26754</v>
      </c>
      <c r="BN75" s="133">
        <v>0</v>
      </c>
      <c r="BO75" s="133">
        <v>-1755</v>
      </c>
      <c r="BP75" s="133">
        <v>-4931.04</v>
      </c>
      <c r="BQ75" s="133">
        <v>-416307.02</v>
      </c>
      <c r="BR75" s="144">
        <v>0</v>
      </c>
      <c r="BS75" s="144">
        <v>0</v>
      </c>
      <c r="BT75" s="144">
        <v>0</v>
      </c>
      <c r="BU75" s="155">
        <f t="shared" si="13"/>
        <v>0</v>
      </c>
      <c r="BV75" s="144">
        <v>10590.36</v>
      </c>
      <c r="BW75" s="144">
        <v>26770.520000000004</v>
      </c>
      <c r="BX75" s="157">
        <f t="shared" si="14"/>
        <v>37360.880000000005</v>
      </c>
      <c r="BY75" s="145"/>
    </row>
    <row r="76" spans="1:77" x14ac:dyDescent="0.25">
      <c r="A76" s="87">
        <v>2322</v>
      </c>
      <c r="B76" s="88" t="s">
        <v>168</v>
      </c>
      <c r="C76" s="136">
        <v>0</v>
      </c>
      <c r="D76" s="181">
        <v>130</v>
      </c>
      <c r="E76" s="136">
        <v>0</v>
      </c>
      <c r="F76" s="136">
        <v>2</v>
      </c>
      <c r="G76" s="132" t="str">
        <f t="shared" si="8"/>
        <v>No</v>
      </c>
      <c r="H76" s="132" t="s">
        <v>220</v>
      </c>
      <c r="I76" s="132" t="str">
        <f t="shared" si="15"/>
        <v>100-199</v>
      </c>
      <c r="J76" s="132">
        <f>IF(G76=Benchmarking!$I$4,1,0)</f>
        <v>1</v>
      </c>
      <c r="K76" s="132">
        <f>IF(Benchmarking!$I$6="All",1,IF(Benchmarking!$I$6=H76,1,0))</f>
        <v>1</v>
      </c>
      <c r="L76" s="132">
        <f>IF(Benchmarking!$I$8="All",1,IF(Benchmarking!$I$8=I76,1,0))</f>
        <v>1</v>
      </c>
      <c r="M76" s="132">
        <f t="shared" si="9"/>
        <v>1</v>
      </c>
      <c r="N76" s="133">
        <v>377342.19</v>
      </c>
      <c r="O76" s="133">
        <v>6692.13</v>
      </c>
      <c r="P76" s="133">
        <v>131098.79</v>
      </c>
      <c r="Q76" s="133">
        <v>2237.29</v>
      </c>
      <c r="R76" s="133">
        <v>25136.260000000002</v>
      </c>
      <c r="S76" s="133">
        <v>0</v>
      </c>
      <c r="T76" s="133">
        <v>24621.5</v>
      </c>
      <c r="U76" s="133">
        <v>2463.71</v>
      </c>
      <c r="V76" s="133">
        <v>1930.8600000000001</v>
      </c>
      <c r="W76" s="133">
        <v>231.8</v>
      </c>
      <c r="X76" s="133">
        <v>2730.36</v>
      </c>
      <c r="Y76" s="133">
        <v>3891.02</v>
      </c>
      <c r="Z76" s="133">
        <v>2987.01</v>
      </c>
      <c r="AA76" s="133">
        <v>15583.79</v>
      </c>
      <c r="AB76" s="133">
        <v>1443.54</v>
      </c>
      <c r="AC76" s="133">
        <v>7299.68</v>
      </c>
      <c r="AD76" s="133">
        <v>17371.990000000002</v>
      </c>
      <c r="AE76" s="133">
        <v>4538.54</v>
      </c>
      <c r="AF76" s="133">
        <v>49072.33</v>
      </c>
      <c r="AG76" s="133">
        <v>15934.81</v>
      </c>
      <c r="AH76" s="133">
        <v>0</v>
      </c>
      <c r="AI76" s="133">
        <v>5166.34</v>
      </c>
      <c r="AJ76" s="133">
        <v>4051.62</v>
      </c>
      <c r="AK76" s="133">
        <v>1043.51</v>
      </c>
      <c r="AL76" s="133">
        <v>18722.600000000002</v>
      </c>
      <c r="AM76" s="133">
        <v>0</v>
      </c>
      <c r="AN76" s="133">
        <v>0</v>
      </c>
      <c r="AO76" s="133">
        <v>8927.2100000000009</v>
      </c>
      <c r="AP76" s="133">
        <v>0</v>
      </c>
      <c r="AQ76" s="133">
        <v>0</v>
      </c>
      <c r="AR76" s="133">
        <v>0</v>
      </c>
      <c r="AS76" s="133">
        <v>0</v>
      </c>
      <c r="AT76" s="133">
        <v>0</v>
      </c>
      <c r="AU76" s="134">
        <f t="shared" si="10"/>
        <v>-540150.30999999994</v>
      </c>
      <c r="AV76" s="135">
        <v>-51993.01</v>
      </c>
      <c r="AW76" s="158">
        <f t="shared" si="11"/>
        <v>0</v>
      </c>
      <c r="AX76" s="158">
        <f t="shared" si="12"/>
        <v>-16856.969999999994</v>
      </c>
      <c r="AY76" s="133">
        <v>0</v>
      </c>
      <c r="AZ76" s="133">
        <v>-23865</v>
      </c>
      <c r="BA76" s="133">
        <v>0</v>
      </c>
      <c r="BB76" s="133">
        <v>-6883.17</v>
      </c>
      <c r="BC76" s="133">
        <v>0</v>
      </c>
      <c r="BD76" s="133">
        <v>-22984.03</v>
      </c>
      <c r="BE76" s="133">
        <v>0</v>
      </c>
      <c r="BF76" s="133">
        <v>0</v>
      </c>
      <c r="BG76" s="133">
        <v>0</v>
      </c>
      <c r="BH76" s="133">
        <v>-10338.5</v>
      </c>
      <c r="BI76" s="133">
        <v>-282</v>
      </c>
      <c r="BJ76" s="133">
        <v>0</v>
      </c>
      <c r="BK76" s="133">
        <v>0</v>
      </c>
      <c r="BL76" s="133">
        <v>0</v>
      </c>
      <c r="BM76" s="133">
        <v>-37124</v>
      </c>
      <c r="BN76" s="133">
        <v>0</v>
      </c>
      <c r="BO76" s="133">
        <v>0</v>
      </c>
      <c r="BP76" s="133">
        <v>-6679.18</v>
      </c>
      <c r="BQ76" s="133">
        <v>-609000.28999999992</v>
      </c>
      <c r="BR76" s="144">
        <v>0</v>
      </c>
      <c r="BS76" s="144">
        <v>0</v>
      </c>
      <c r="BT76" s="144">
        <v>0</v>
      </c>
      <c r="BU76" s="155">
        <f t="shared" si="13"/>
        <v>0</v>
      </c>
      <c r="BV76" s="144">
        <v>1601.5200000000002</v>
      </c>
      <c r="BW76" s="144">
        <v>15255.449999999995</v>
      </c>
      <c r="BX76" s="157">
        <f t="shared" si="14"/>
        <v>16856.969999999994</v>
      </c>
      <c r="BY76" s="145"/>
    </row>
    <row r="77" spans="1:77" x14ac:dyDescent="0.25">
      <c r="A77" s="87">
        <v>2326</v>
      </c>
      <c r="B77" s="88" t="s">
        <v>169</v>
      </c>
      <c r="C77" s="136">
        <v>0</v>
      </c>
      <c r="D77" s="181">
        <v>195</v>
      </c>
      <c r="E77" s="136">
        <v>0</v>
      </c>
      <c r="F77" s="136">
        <v>6.75</v>
      </c>
      <c r="G77" s="132" t="str">
        <f t="shared" si="8"/>
        <v>No</v>
      </c>
      <c r="H77" s="132" t="s">
        <v>220</v>
      </c>
      <c r="I77" s="132" t="str">
        <f t="shared" si="15"/>
        <v>100-199</v>
      </c>
      <c r="J77" s="132">
        <f>IF(G77=Benchmarking!$I$4,1,0)</f>
        <v>1</v>
      </c>
      <c r="K77" s="132">
        <f>IF(Benchmarking!$I$6="All",1,IF(Benchmarking!$I$6=H77,1,0))</f>
        <v>1</v>
      </c>
      <c r="L77" s="132">
        <f>IF(Benchmarking!$I$8="All",1,IF(Benchmarking!$I$8=I77,1,0))</f>
        <v>1</v>
      </c>
      <c r="M77" s="132">
        <f t="shared" si="9"/>
        <v>1</v>
      </c>
      <c r="N77" s="133">
        <v>499053.83</v>
      </c>
      <c r="O77" s="133">
        <v>18358.939999999999</v>
      </c>
      <c r="P77" s="133">
        <v>183157.12</v>
      </c>
      <c r="Q77" s="133">
        <v>4646.79</v>
      </c>
      <c r="R77" s="133">
        <v>56083.01</v>
      </c>
      <c r="S77" s="133">
        <v>0</v>
      </c>
      <c r="T77" s="133">
        <v>39164.49</v>
      </c>
      <c r="U77" s="133">
        <v>5449.75</v>
      </c>
      <c r="V77" s="133">
        <v>6268.92</v>
      </c>
      <c r="W77" s="133">
        <v>362.90000000000003</v>
      </c>
      <c r="X77" s="133">
        <v>4274.6400000000003</v>
      </c>
      <c r="Y77" s="133">
        <v>3051.4</v>
      </c>
      <c r="Z77" s="133">
        <v>5882.8</v>
      </c>
      <c r="AA77" s="133">
        <v>29346.57</v>
      </c>
      <c r="AB77" s="133">
        <v>4445.45</v>
      </c>
      <c r="AC77" s="133">
        <v>15698.4</v>
      </c>
      <c r="AD77" s="133">
        <v>31232</v>
      </c>
      <c r="AE77" s="133">
        <v>7105.27</v>
      </c>
      <c r="AF77" s="133">
        <v>43254.9</v>
      </c>
      <c r="AG77" s="133">
        <v>27342.47</v>
      </c>
      <c r="AH77" s="133">
        <v>0</v>
      </c>
      <c r="AI77" s="133">
        <v>3560.33</v>
      </c>
      <c r="AJ77" s="133">
        <v>6618.99</v>
      </c>
      <c r="AK77" s="133">
        <v>1267.71</v>
      </c>
      <c r="AL77" s="133">
        <v>30812.59</v>
      </c>
      <c r="AM77" s="133">
        <v>0</v>
      </c>
      <c r="AN77" s="133">
        <v>1111.1300000000001</v>
      </c>
      <c r="AO77" s="133">
        <v>8727.68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4">
        <f t="shared" si="10"/>
        <v>-776659.68</v>
      </c>
      <c r="AV77" s="135">
        <v>-82227.59</v>
      </c>
      <c r="AW77" s="158">
        <f t="shared" si="11"/>
        <v>0</v>
      </c>
      <c r="AX77" s="158">
        <f t="shared" si="12"/>
        <v>-55943.57</v>
      </c>
      <c r="AY77" s="133">
        <v>0</v>
      </c>
      <c r="AZ77" s="133">
        <v>-47846</v>
      </c>
      <c r="BA77" s="133">
        <v>0</v>
      </c>
      <c r="BB77" s="133">
        <v>-3676.2200000000003</v>
      </c>
      <c r="BC77" s="133">
        <v>0</v>
      </c>
      <c r="BD77" s="133">
        <v>-26426.240000000002</v>
      </c>
      <c r="BE77" s="133">
        <v>0</v>
      </c>
      <c r="BF77" s="133">
        <v>0</v>
      </c>
      <c r="BG77" s="133">
        <v>0</v>
      </c>
      <c r="BH77" s="133">
        <v>-8436.73</v>
      </c>
      <c r="BI77" s="133">
        <v>-905.17000000000007</v>
      </c>
      <c r="BJ77" s="133">
        <v>0</v>
      </c>
      <c r="BK77" s="133">
        <v>0</v>
      </c>
      <c r="BL77" s="133">
        <v>0</v>
      </c>
      <c r="BM77" s="133">
        <v>-38710</v>
      </c>
      <c r="BN77" s="133">
        <v>-50.59</v>
      </c>
      <c r="BO77" s="133">
        <v>0</v>
      </c>
      <c r="BP77" s="133">
        <v>-10905.62</v>
      </c>
      <c r="BQ77" s="133">
        <v>-914830.84</v>
      </c>
      <c r="BR77" s="144">
        <v>0</v>
      </c>
      <c r="BS77" s="144">
        <v>0</v>
      </c>
      <c r="BT77" s="144">
        <v>0</v>
      </c>
      <c r="BU77" s="155">
        <f t="shared" si="13"/>
        <v>0</v>
      </c>
      <c r="BV77" s="144">
        <v>0</v>
      </c>
      <c r="BW77" s="144">
        <v>55943.57</v>
      </c>
      <c r="BX77" s="157">
        <f t="shared" si="14"/>
        <v>55943.57</v>
      </c>
      <c r="BY77" s="145"/>
    </row>
    <row r="78" spans="1:77" x14ac:dyDescent="0.25">
      <c r="A78" s="87">
        <v>2328</v>
      </c>
      <c r="B78" s="88" t="s">
        <v>282</v>
      </c>
      <c r="C78" s="136">
        <v>0</v>
      </c>
      <c r="D78" s="181">
        <v>270</v>
      </c>
      <c r="E78" s="136">
        <v>0</v>
      </c>
      <c r="F78" s="136">
        <v>13.583333333333334</v>
      </c>
      <c r="G78" s="132" t="str">
        <f t="shared" si="8"/>
        <v>No</v>
      </c>
      <c r="H78" s="132" t="s">
        <v>109</v>
      </c>
      <c r="I78" s="132" t="str">
        <f t="shared" si="15"/>
        <v>200-299</v>
      </c>
      <c r="J78" s="132">
        <f>IF(G78=Benchmarking!$I$4,1,0)</f>
        <v>1</v>
      </c>
      <c r="K78" s="132">
        <f>IF(Benchmarking!$I$6="All",1,IF(Benchmarking!$I$6=H78,1,0))</f>
        <v>1</v>
      </c>
      <c r="L78" s="132">
        <f>IF(Benchmarking!$I$8="All",1,IF(Benchmarking!$I$8=I78,1,0))</f>
        <v>0</v>
      </c>
      <c r="M78" s="132">
        <f t="shared" si="9"/>
        <v>0</v>
      </c>
      <c r="N78" s="133">
        <v>651781.93000000005</v>
      </c>
      <c r="O78" s="133">
        <v>0</v>
      </c>
      <c r="P78" s="133">
        <v>316487.47000000003</v>
      </c>
      <c r="Q78" s="133">
        <v>72621.040000000008</v>
      </c>
      <c r="R78" s="133">
        <v>79864.25</v>
      </c>
      <c r="S78" s="133">
        <v>43460.81</v>
      </c>
      <c r="T78" s="133">
        <v>56942.559999999998</v>
      </c>
      <c r="U78" s="133">
        <v>1445.71</v>
      </c>
      <c r="V78" s="133">
        <v>3324</v>
      </c>
      <c r="W78" s="133">
        <v>6835.53</v>
      </c>
      <c r="X78" s="133">
        <v>5930.76</v>
      </c>
      <c r="Y78" s="133">
        <v>21526.3</v>
      </c>
      <c r="Z78" s="133">
        <v>401.21000000000004</v>
      </c>
      <c r="AA78" s="133">
        <v>2449.44</v>
      </c>
      <c r="AB78" s="133">
        <v>2219</v>
      </c>
      <c r="AC78" s="133">
        <v>15202.52</v>
      </c>
      <c r="AD78" s="133">
        <v>24950</v>
      </c>
      <c r="AE78" s="133">
        <v>9776.75</v>
      </c>
      <c r="AF78" s="133">
        <v>34886.050000000003</v>
      </c>
      <c r="AG78" s="133">
        <v>15845.220000000001</v>
      </c>
      <c r="AH78" s="133">
        <v>0</v>
      </c>
      <c r="AI78" s="133">
        <v>23111.14</v>
      </c>
      <c r="AJ78" s="133">
        <v>8800.65</v>
      </c>
      <c r="AK78" s="133">
        <v>1724.6200000000001</v>
      </c>
      <c r="AL78" s="133">
        <v>43027.19</v>
      </c>
      <c r="AM78" s="133">
        <v>14400.79</v>
      </c>
      <c r="AN78" s="133">
        <v>3142.6</v>
      </c>
      <c r="AO78" s="133">
        <v>40874.49</v>
      </c>
      <c r="AP78" s="133">
        <v>0</v>
      </c>
      <c r="AQ78" s="133">
        <v>0</v>
      </c>
      <c r="AR78" s="133">
        <v>13997.5</v>
      </c>
      <c r="AS78" s="133">
        <v>0</v>
      </c>
      <c r="AT78" s="133">
        <v>0</v>
      </c>
      <c r="AU78" s="134">
        <f t="shared" si="10"/>
        <v>-1044325.4699999999</v>
      </c>
      <c r="AV78" s="135">
        <v>-151094.43</v>
      </c>
      <c r="AW78" s="158">
        <f t="shared" si="11"/>
        <v>0</v>
      </c>
      <c r="AX78" s="158">
        <f t="shared" si="12"/>
        <v>-61187.14</v>
      </c>
      <c r="AY78" s="133">
        <v>0</v>
      </c>
      <c r="AZ78" s="133">
        <v>-82355</v>
      </c>
      <c r="BA78" s="133">
        <v>0</v>
      </c>
      <c r="BB78" s="133">
        <v>-20639.38</v>
      </c>
      <c r="BC78" s="133">
        <v>-520</v>
      </c>
      <c r="BD78" s="133">
        <v>-34739.39</v>
      </c>
      <c r="BE78" s="133">
        <v>-447.48</v>
      </c>
      <c r="BF78" s="133">
        <v>-2023</v>
      </c>
      <c r="BG78" s="133">
        <v>-19669.11</v>
      </c>
      <c r="BH78" s="133">
        <v>-16</v>
      </c>
      <c r="BI78" s="133">
        <v>-5260.8</v>
      </c>
      <c r="BJ78" s="133">
        <v>0</v>
      </c>
      <c r="BK78" s="133">
        <v>0</v>
      </c>
      <c r="BL78" s="133">
        <v>0</v>
      </c>
      <c r="BM78" s="133">
        <v>-88506</v>
      </c>
      <c r="BN78" s="133">
        <v>0</v>
      </c>
      <c r="BO78" s="133">
        <v>0</v>
      </c>
      <c r="BP78" s="133">
        <v>-16655.420000000002</v>
      </c>
      <c r="BQ78" s="133">
        <v>-1256607.0399999998</v>
      </c>
      <c r="BR78" s="144">
        <v>0</v>
      </c>
      <c r="BS78" s="144">
        <v>0</v>
      </c>
      <c r="BT78" s="144">
        <v>0</v>
      </c>
      <c r="BU78" s="155">
        <f t="shared" si="13"/>
        <v>0</v>
      </c>
      <c r="BV78" s="144">
        <v>0</v>
      </c>
      <c r="BW78" s="144">
        <v>61187.14</v>
      </c>
      <c r="BX78" s="157">
        <f t="shared" si="14"/>
        <v>61187.14</v>
      </c>
      <c r="BY78" s="145"/>
    </row>
    <row r="79" spans="1:77" x14ac:dyDescent="0.25">
      <c r="A79" s="87">
        <v>2329</v>
      </c>
      <c r="B79" s="88" t="s">
        <v>283</v>
      </c>
      <c r="C79" s="136">
        <v>26</v>
      </c>
      <c r="D79" s="181">
        <v>257</v>
      </c>
      <c r="E79" s="136">
        <v>0</v>
      </c>
      <c r="F79" s="136">
        <v>2.3333333333333335</v>
      </c>
      <c r="G79" s="132" t="str">
        <f t="shared" si="8"/>
        <v>Yes</v>
      </c>
      <c r="H79" s="132" t="s">
        <v>109</v>
      </c>
      <c r="I79" s="132" t="str">
        <f t="shared" si="15"/>
        <v>200-299</v>
      </c>
      <c r="J79" s="132">
        <f>IF(G79=Benchmarking!$I$4,1,0)</f>
        <v>0</v>
      </c>
      <c r="K79" s="132">
        <f>IF(Benchmarking!$I$6="All",1,IF(Benchmarking!$I$6=H79,1,0))</f>
        <v>1</v>
      </c>
      <c r="L79" s="132">
        <f>IF(Benchmarking!$I$8="All",1,IF(Benchmarking!$I$8=I79,1,0))</f>
        <v>0</v>
      </c>
      <c r="M79" s="132">
        <f t="shared" si="9"/>
        <v>0</v>
      </c>
      <c r="N79" s="133">
        <v>704202.73</v>
      </c>
      <c r="O79" s="133">
        <v>0</v>
      </c>
      <c r="P79" s="133">
        <v>232153.22</v>
      </c>
      <c r="Q79" s="133">
        <v>26914.600000000002</v>
      </c>
      <c r="R79" s="133">
        <v>68427.290000000008</v>
      </c>
      <c r="S79" s="133">
        <v>0</v>
      </c>
      <c r="T79" s="133">
        <v>42247.31</v>
      </c>
      <c r="U79" s="133">
        <v>4396.93</v>
      </c>
      <c r="V79" s="133">
        <v>2165.67</v>
      </c>
      <c r="W79" s="133">
        <v>3674.1</v>
      </c>
      <c r="X79" s="133">
        <v>6110.28</v>
      </c>
      <c r="Y79" s="133">
        <v>7686.58</v>
      </c>
      <c r="Z79" s="133">
        <v>2092.35</v>
      </c>
      <c r="AA79" s="133">
        <v>45820.32</v>
      </c>
      <c r="AB79" s="133">
        <v>7810.81</v>
      </c>
      <c r="AC79" s="133">
        <v>19516.77</v>
      </c>
      <c r="AD79" s="133">
        <v>43520</v>
      </c>
      <c r="AE79" s="133">
        <v>7607.7</v>
      </c>
      <c r="AF79" s="133">
        <v>20657.88</v>
      </c>
      <c r="AG79" s="133">
        <v>54610.880000000005</v>
      </c>
      <c r="AH79" s="133">
        <v>0</v>
      </c>
      <c r="AI79" s="133">
        <v>13097.91</v>
      </c>
      <c r="AJ79" s="133">
        <v>9293.49</v>
      </c>
      <c r="AK79" s="133">
        <v>538.54</v>
      </c>
      <c r="AL79" s="133">
        <v>73556.75</v>
      </c>
      <c r="AM79" s="133">
        <v>0</v>
      </c>
      <c r="AN79" s="133">
        <v>2525.87</v>
      </c>
      <c r="AO79" s="133">
        <v>48025.68</v>
      </c>
      <c r="AP79" s="133">
        <v>0</v>
      </c>
      <c r="AQ79" s="133">
        <v>0</v>
      </c>
      <c r="AR79" s="133">
        <v>9000</v>
      </c>
      <c r="AS79" s="133">
        <v>0</v>
      </c>
      <c r="AT79" s="133">
        <v>0</v>
      </c>
      <c r="AU79" s="134">
        <f t="shared" si="10"/>
        <v>-1141777.97</v>
      </c>
      <c r="AV79" s="135">
        <v>-147666.89000000001</v>
      </c>
      <c r="AW79" s="158">
        <f t="shared" si="11"/>
        <v>0</v>
      </c>
      <c r="AX79" s="158">
        <f t="shared" si="12"/>
        <v>-15806.72</v>
      </c>
      <c r="AY79" s="133">
        <v>0</v>
      </c>
      <c r="AZ79" s="133">
        <v>-93570</v>
      </c>
      <c r="BA79" s="133">
        <v>0</v>
      </c>
      <c r="BB79" s="133">
        <v>-256.69</v>
      </c>
      <c r="BC79" s="133">
        <v>0</v>
      </c>
      <c r="BD79" s="133">
        <v>-15011.970000000001</v>
      </c>
      <c r="BE79" s="133">
        <v>0</v>
      </c>
      <c r="BF79" s="133">
        <v>0</v>
      </c>
      <c r="BG79" s="133">
        <v>-5528.88</v>
      </c>
      <c r="BH79" s="133">
        <v>0</v>
      </c>
      <c r="BI79" s="133">
        <v>-3091.2200000000003</v>
      </c>
      <c r="BJ79" s="133">
        <v>0</v>
      </c>
      <c r="BK79" s="133">
        <v>0</v>
      </c>
      <c r="BL79" s="133">
        <v>0</v>
      </c>
      <c r="BM79" s="133">
        <v>-98434</v>
      </c>
      <c r="BN79" s="133">
        <v>0</v>
      </c>
      <c r="BO79" s="133">
        <v>-8090</v>
      </c>
      <c r="BP79" s="133">
        <v>-18373.55</v>
      </c>
      <c r="BQ79" s="133">
        <v>-1305251.5799999998</v>
      </c>
      <c r="BR79" s="144">
        <v>0</v>
      </c>
      <c r="BS79" s="144">
        <v>0</v>
      </c>
      <c r="BT79" s="144">
        <v>0</v>
      </c>
      <c r="BU79" s="155">
        <f t="shared" si="13"/>
        <v>0</v>
      </c>
      <c r="BV79" s="144">
        <v>0</v>
      </c>
      <c r="BW79" s="144">
        <v>15806.72</v>
      </c>
      <c r="BX79" s="157">
        <f t="shared" si="14"/>
        <v>15806.72</v>
      </c>
      <c r="BY79" s="145"/>
    </row>
    <row r="80" spans="1:77" x14ac:dyDescent="0.25">
      <c r="A80" s="87">
        <v>2337</v>
      </c>
      <c r="B80" s="88" t="s">
        <v>284</v>
      </c>
      <c r="C80" s="136">
        <v>0</v>
      </c>
      <c r="D80" s="181">
        <v>268</v>
      </c>
      <c r="E80" s="136">
        <v>0</v>
      </c>
      <c r="F80" s="136">
        <v>8</v>
      </c>
      <c r="G80" s="132" t="str">
        <f t="shared" si="8"/>
        <v>No</v>
      </c>
      <c r="H80" s="132" t="s">
        <v>109</v>
      </c>
      <c r="I80" s="132" t="str">
        <f t="shared" si="15"/>
        <v>200-299</v>
      </c>
      <c r="J80" s="132">
        <f>IF(G80=Benchmarking!$I$4,1,0)</f>
        <v>1</v>
      </c>
      <c r="K80" s="132">
        <f>IF(Benchmarking!$I$6="All",1,IF(Benchmarking!$I$6=H80,1,0))</f>
        <v>1</v>
      </c>
      <c r="L80" s="132">
        <f>IF(Benchmarking!$I$8="All",1,IF(Benchmarking!$I$8=I80,1,0))</f>
        <v>0</v>
      </c>
      <c r="M80" s="132">
        <f t="shared" si="9"/>
        <v>0</v>
      </c>
      <c r="N80" s="133">
        <v>650472.21</v>
      </c>
      <c r="O80" s="133">
        <v>10197.18</v>
      </c>
      <c r="P80" s="133">
        <v>281062.3</v>
      </c>
      <c r="Q80" s="133">
        <v>50286.950000000004</v>
      </c>
      <c r="R80" s="133">
        <v>77808.2</v>
      </c>
      <c r="S80" s="133">
        <v>0</v>
      </c>
      <c r="T80" s="133">
        <v>81332.479999999996</v>
      </c>
      <c r="U80" s="133">
        <v>5333.39</v>
      </c>
      <c r="V80" s="133">
        <v>8471.6200000000008</v>
      </c>
      <c r="W80" s="133">
        <v>6584.47</v>
      </c>
      <c r="X80" s="133">
        <v>5841.24</v>
      </c>
      <c r="Y80" s="133">
        <v>11665.53</v>
      </c>
      <c r="Z80" s="133">
        <v>2357.2800000000002</v>
      </c>
      <c r="AA80" s="133">
        <v>2218.02</v>
      </c>
      <c r="AB80" s="133">
        <v>6417</v>
      </c>
      <c r="AC80" s="133">
        <v>15550.220000000001</v>
      </c>
      <c r="AD80" s="133">
        <v>20084.75</v>
      </c>
      <c r="AE80" s="133">
        <v>8410.09</v>
      </c>
      <c r="AF80" s="133">
        <v>42080.959999999999</v>
      </c>
      <c r="AG80" s="133">
        <v>29270.62</v>
      </c>
      <c r="AH80" s="133">
        <v>0</v>
      </c>
      <c r="AI80" s="133">
        <v>12613.11</v>
      </c>
      <c r="AJ80" s="133">
        <v>8667.81</v>
      </c>
      <c r="AK80" s="133">
        <v>10179.290000000001</v>
      </c>
      <c r="AL80" s="133">
        <v>68682.87</v>
      </c>
      <c r="AM80" s="133">
        <v>15293.4</v>
      </c>
      <c r="AN80" s="133">
        <v>2007</v>
      </c>
      <c r="AO80" s="133">
        <v>28510.850000000002</v>
      </c>
      <c r="AP80" s="133">
        <v>0</v>
      </c>
      <c r="AQ80" s="133">
        <v>0</v>
      </c>
      <c r="AR80" s="133">
        <v>2446.5300000000002</v>
      </c>
      <c r="AS80" s="133">
        <v>0</v>
      </c>
      <c r="AT80" s="133">
        <v>0</v>
      </c>
      <c r="AU80" s="134">
        <f t="shared" si="10"/>
        <v>-1004123.62</v>
      </c>
      <c r="AV80" s="135">
        <v>-138736.89000000001</v>
      </c>
      <c r="AW80" s="158">
        <f t="shared" si="11"/>
        <v>0</v>
      </c>
      <c r="AX80" s="158">
        <f t="shared" si="12"/>
        <v>-67557.569999999992</v>
      </c>
      <c r="AY80" s="133">
        <v>0</v>
      </c>
      <c r="AZ80" s="133">
        <v>-108255</v>
      </c>
      <c r="BA80" s="133">
        <v>0</v>
      </c>
      <c r="BB80" s="133">
        <v>-15239.31</v>
      </c>
      <c r="BC80" s="133">
        <v>0</v>
      </c>
      <c r="BD80" s="133">
        <v>-23526.58</v>
      </c>
      <c r="BE80" s="133">
        <v>-239.3</v>
      </c>
      <c r="BF80" s="133">
        <v>-4224</v>
      </c>
      <c r="BG80" s="133">
        <v>0</v>
      </c>
      <c r="BH80" s="133">
        <v>-105</v>
      </c>
      <c r="BI80" s="133">
        <v>-4431.3900000000003</v>
      </c>
      <c r="BJ80" s="133">
        <v>0</v>
      </c>
      <c r="BK80" s="133">
        <v>0</v>
      </c>
      <c r="BL80" s="133">
        <v>0</v>
      </c>
      <c r="BM80" s="133">
        <v>-84371</v>
      </c>
      <c r="BN80" s="133">
        <v>0</v>
      </c>
      <c r="BO80" s="133">
        <v>0</v>
      </c>
      <c r="BP80" s="133">
        <v>-19162.080000000002</v>
      </c>
      <c r="BQ80" s="133">
        <v>-1210418.08</v>
      </c>
      <c r="BR80" s="144">
        <v>0</v>
      </c>
      <c r="BS80" s="144">
        <v>0</v>
      </c>
      <c r="BT80" s="144">
        <v>0</v>
      </c>
      <c r="BU80" s="155">
        <f t="shared" si="13"/>
        <v>0</v>
      </c>
      <c r="BV80" s="144">
        <v>0</v>
      </c>
      <c r="BW80" s="144">
        <v>67557.569999999992</v>
      </c>
      <c r="BX80" s="157">
        <f t="shared" si="14"/>
        <v>67557.569999999992</v>
      </c>
      <c r="BY80" s="145"/>
    </row>
    <row r="81" spans="1:77" x14ac:dyDescent="0.25">
      <c r="A81" s="87">
        <v>2340</v>
      </c>
      <c r="B81" s="88" t="s">
        <v>170</v>
      </c>
      <c r="C81" s="136">
        <v>0</v>
      </c>
      <c r="D81" s="181">
        <v>107</v>
      </c>
      <c r="E81" s="136">
        <v>0</v>
      </c>
      <c r="F81" s="136">
        <v>6.583333333333333</v>
      </c>
      <c r="G81" s="132" t="str">
        <f t="shared" si="8"/>
        <v>No</v>
      </c>
      <c r="H81" s="132" t="s">
        <v>109</v>
      </c>
      <c r="I81" s="132" t="str">
        <f t="shared" si="15"/>
        <v>100-199</v>
      </c>
      <c r="J81" s="132">
        <f>IF(G81=Benchmarking!$I$4,1,0)</f>
        <v>1</v>
      </c>
      <c r="K81" s="132">
        <f>IF(Benchmarking!$I$6="All",1,IF(Benchmarking!$I$6=H81,1,0))</f>
        <v>1</v>
      </c>
      <c r="L81" s="132">
        <f>IF(Benchmarking!$I$8="All",1,IF(Benchmarking!$I$8=I81,1,0))</f>
        <v>1</v>
      </c>
      <c r="M81" s="132">
        <f t="shared" si="9"/>
        <v>1</v>
      </c>
      <c r="N81" s="133">
        <v>383446.89</v>
      </c>
      <c r="O81" s="133">
        <v>0</v>
      </c>
      <c r="P81" s="133">
        <v>169435.47</v>
      </c>
      <c r="Q81" s="133">
        <v>39869.49</v>
      </c>
      <c r="R81" s="133">
        <v>66206.720000000001</v>
      </c>
      <c r="S81" s="133">
        <v>0</v>
      </c>
      <c r="T81" s="133">
        <v>36132.520000000004</v>
      </c>
      <c r="U81" s="133">
        <v>3057</v>
      </c>
      <c r="V81" s="133">
        <v>4257.17</v>
      </c>
      <c r="W81" s="133">
        <v>5181.92</v>
      </c>
      <c r="X81" s="133">
        <v>2551.3200000000002</v>
      </c>
      <c r="Y81" s="133">
        <v>8547.41</v>
      </c>
      <c r="Z81" s="133">
        <v>2630.51</v>
      </c>
      <c r="AA81" s="133">
        <v>3366.82</v>
      </c>
      <c r="AB81" s="133">
        <v>1506.94</v>
      </c>
      <c r="AC81" s="133">
        <v>21545.58</v>
      </c>
      <c r="AD81" s="133">
        <v>28161.4</v>
      </c>
      <c r="AE81" s="133">
        <v>2989.35</v>
      </c>
      <c r="AF81" s="133">
        <v>23823.18</v>
      </c>
      <c r="AG81" s="133">
        <v>5529.42</v>
      </c>
      <c r="AH81" s="133">
        <v>0</v>
      </c>
      <c r="AI81" s="133">
        <v>11450.08</v>
      </c>
      <c r="AJ81" s="133">
        <v>3785.94</v>
      </c>
      <c r="AK81" s="133">
        <v>6655.1900000000005</v>
      </c>
      <c r="AL81" s="133">
        <v>30792.14</v>
      </c>
      <c r="AM81" s="133">
        <v>0</v>
      </c>
      <c r="AN81" s="133">
        <v>14477.25</v>
      </c>
      <c r="AO81" s="133">
        <v>15223.09</v>
      </c>
      <c r="AP81" s="133">
        <v>0</v>
      </c>
      <c r="AQ81" s="133">
        <v>0</v>
      </c>
      <c r="AR81" s="133">
        <v>5499.17</v>
      </c>
      <c r="AS81" s="133">
        <v>0</v>
      </c>
      <c r="AT81" s="133">
        <v>0</v>
      </c>
      <c r="AU81" s="134">
        <f t="shared" si="10"/>
        <v>-574480.32000000007</v>
      </c>
      <c r="AV81" s="135">
        <v>-111603.9</v>
      </c>
      <c r="AW81" s="158">
        <f t="shared" si="11"/>
        <v>0</v>
      </c>
      <c r="AX81" s="158">
        <f t="shared" si="12"/>
        <v>-85496.81</v>
      </c>
      <c r="AY81" s="133">
        <v>0</v>
      </c>
      <c r="AZ81" s="133">
        <v>-63380</v>
      </c>
      <c r="BA81" s="133">
        <v>-1200</v>
      </c>
      <c r="BB81" s="133">
        <v>-4859.57</v>
      </c>
      <c r="BC81" s="133">
        <v>-3960</v>
      </c>
      <c r="BD81" s="133">
        <v>-14702.210000000001</v>
      </c>
      <c r="BE81" s="133">
        <v>0</v>
      </c>
      <c r="BF81" s="133">
        <v>-5280</v>
      </c>
      <c r="BG81" s="133">
        <v>0</v>
      </c>
      <c r="BH81" s="133">
        <v>-1843.3</v>
      </c>
      <c r="BI81" s="133">
        <v>0</v>
      </c>
      <c r="BJ81" s="133">
        <v>0</v>
      </c>
      <c r="BK81" s="133">
        <v>0</v>
      </c>
      <c r="BL81" s="133">
        <v>0</v>
      </c>
      <c r="BM81" s="133">
        <v>-39837</v>
      </c>
      <c r="BN81" s="133">
        <v>0</v>
      </c>
      <c r="BO81" s="133">
        <v>0</v>
      </c>
      <c r="BP81" s="133">
        <v>-10053.33</v>
      </c>
      <c r="BQ81" s="133">
        <v>-771581.03</v>
      </c>
      <c r="BR81" s="144">
        <v>0</v>
      </c>
      <c r="BS81" s="144">
        <v>0</v>
      </c>
      <c r="BT81" s="144">
        <v>0</v>
      </c>
      <c r="BU81" s="155">
        <f t="shared" si="13"/>
        <v>0</v>
      </c>
      <c r="BV81" s="144">
        <v>0</v>
      </c>
      <c r="BW81" s="144">
        <v>85496.81</v>
      </c>
      <c r="BX81" s="157">
        <f t="shared" si="14"/>
        <v>85496.81</v>
      </c>
      <c r="BY81" s="145"/>
    </row>
    <row r="82" spans="1:77" x14ac:dyDescent="0.25">
      <c r="A82" s="87">
        <v>2345</v>
      </c>
      <c r="B82" s="88" t="s">
        <v>171</v>
      </c>
      <c r="C82" s="136">
        <v>0</v>
      </c>
      <c r="D82" s="181">
        <v>157</v>
      </c>
      <c r="E82" s="136">
        <v>0</v>
      </c>
      <c r="F82" s="136">
        <v>6.5</v>
      </c>
      <c r="G82" s="132" t="str">
        <f t="shared" si="8"/>
        <v>No</v>
      </c>
      <c r="H82" s="132" t="s">
        <v>109</v>
      </c>
      <c r="I82" s="132" t="str">
        <f t="shared" si="15"/>
        <v>100-199</v>
      </c>
      <c r="J82" s="132">
        <f>IF(G82=Benchmarking!$I$4,1,0)</f>
        <v>1</v>
      </c>
      <c r="K82" s="132">
        <f>IF(Benchmarking!$I$6="All",1,IF(Benchmarking!$I$6=H82,1,0))</f>
        <v>1</v>
      </c>
      <c r="L82" s="132">
        <f>IF(Benchmarking!$I$8="All",1,IF(Benchmarking!$I$8=I82,1,0))</f>
        <v>1</v>
      </c>
      <c r="M82" s="132">
        <f t="shared" si="9"/>
        <v>1</v>
      </c>
      <c r="N82" s="133">
        <v>443528.32</v>
      </c>
      <c r="O82" s="133">
        <v>0.73</v>
      </c>
      <c r="P82" s="133">
        <v>270423.63</v>
      </c>
      <c r="Q82" s="133">
        <v>45920.67</v>
      </c>
      <c r="R82" s="133">
        <v>32548.39</v>
      </c>
      <c r="S82" s="133">
        <v>0</v>
      </c>
      <c r="T82" s="133">
        <v>70140.900000000009</v>
      </c>
      <c r="U82" s="133">
        <v>4110.01</v>
      </c>
      <c r="V82" s="133">
        <v>3219.62</v>
      </c>
      <c r="W82" s="133">
        <v>3427.1</v>
      </c>
      <c r="X82" s="133">
        <v>3782.28</v>
      </c>
      <c r="Y82" s="133">
        <v>2688.83</v>
      </c>
      <c r="Z82" s="133">
        <v>5777.84</v>
      </c>
      <c r="AA82" s="133">
        <v>967.74</v>
      </c>
      <c r="AB82" s="133">
        <v>2037.23</v>
      </c>
      <c r="AC82" s="133">
        <v>11670.77</v>
      </c>
      <c r="AD82" s="133">
        <v>30976</v>
      </c>
      <c r="AE82" s="133">
        <v>11380.26</v>
      </c>
      <c r="AF82" s="133">
        <v>19108.37</v>
      </c>
      <c r="AG82" s="133">
        <v>6290.57</v>
      </c>
      <c r="AH82" s="133">
        <v>0</v>
      </c>
      <c r="AI82" s="133">
        <v>14433.34</v>
      </c>
      <c r="AJ82" s="133">
        <v>5612.49</v>
      </c>
      <c r="AK82" s="133">
        <v>1797.31</v>
      </c>
      <c r="AL82" s="133">
        <v>47897.06</v>
      </c>
      <c r="AM82" s="133">
        <v>0</v>
      </c>
      <c r="AN82" s="133">
        <v>7120.4000000000005</v>
      </c>
      <c r="AO82" s="133">
        <v>30523.97</v>
      </c>
      <c r="AP82" s="133">
        <v>0</v>
      </c>
      <c r="AQ82" s="133">
        <v>0</v>
      </c>
      <c r="AR82" s="133">
        <v>16011.91</v>
      </c>
      <c r="AS82" s="133">
        <v>0</v>
      </c>
      <c r="AT82" s="133">
        <v>0</v>
      </c>
      <c r="AU82" s="134">
        <f t="shared" si="10"/>
        <v>-710364.18</v>
      </c>
      <c r="AV82" s="135">
        <v>-175337.24</v>
      </c>
      <c r="AW82" s="158">
        <f t="shared" si="11"/>
        <v>0</v>
      </c>
      <c r="AX82" s="158">
        <f t="shared" si="12"/>
        <v>-57876.37000000001</v>
      </c>
      <c r="AY82" s="133">
        <v>0</v>
      </c>
      <c r="AZ82" s="133">
        <v>-64560</v>
      </c>
      <c r="BA82" s="133">
        <v>0</v>
      </c>
      <c r="BB82" s="133">
        <v>-2175</v>
      </c>
      <c r="BC82" s="133">
        <v>0</v>
      </c>
      <c r="BD82" s="133">
        <v>-9645.99</v>
      </c>
      <c r="BE82" s="133">
        <v>0</v>
      </c>
      <c r="BF82" s="133">
        <v>0</v>
      </c>
      <c r="BG82" s="133">
        <v>0</v>
      </c>
      <c r="BH82" s="133">
        <v>0</v>
      </c>
      <c r="BI82" s="133">
        <v>-2737.66</v>
      </c>
      <c r="BJ82" s="133">
        <v>0</v>
      </c>
      <c r="BK82" s="133">
        <v>0</v>
      </c>
      <c r="BL82" s="133">
        <v>0</v>
      </c>
      <c r="BM82" s="133">
        <v>-63336</v>
      </c>
      <c r="BN82" s="133">
        <v>0</v>
      </c>
      <c r="BO82" s="133">
        <v>-385</v>
      </c>
      <c r="BP82" s="133">
        <v>-12406.880000000001</v>
      </c>
      <c r="BQ82" s="133">
        <v>-943577.79</v>
      </c>
      <c r="BR82" s="144">
        <v>0</v>
      </c>
      <c r="BS82" s="144">
        <v>0</v>
      </c>
      <c r="BT82" s="144">
        <v>0</v>
      </c>
      <c r="BU82" s="155">
        <f t="shared" si="13"/>
        <v>0</v>
      </c>
      <c r="BV82" s="144">
        <v>0</v>
      </c>
      <c r="BW82" s="144">
        <v>57876.37000000001</v>
      </c>
      <c r="BX82" s="157">
        <f t="shared" si="14"/>
        <v>57876.37000000001</v>
      </c>
      <c r="BY82" s="145"/>
    </row>
    <row r="83" spans="1:77" x14ac:dyDescent="0.25">
      <c r="A83" s="87">
        <v>2431</v>
      </c>
      <c r="B83" s="88" t="s">
        <v>172</v>
      </c>
      <c r="C83" s="136">
        <v>0</v>
      </c>
      <c r="D83" s="181">
        <v>473</v>
      </c>
      <c r="E83" s="136">
        <v>0</v>
      </c>
      <c r="F83" s="136">
        <v>13</v>
      </c>
      <c r="G83" s="132" t="str">
        <f t="shared" si="8"/>
        <v>No</v>
      </c>
      <c r="H83" s="132" t="s">
        <v>108</v>
      </c>
      <c r="I83" s="132" t="str">
        <f t="shared" si="15"/>
        <v>400-499</v>
      </c>
      <c r="J83" s="132">
        <f>IF(G83=Benchmarking!$I$4,1,0)</f>
        <v>1</v>
      </c>
      <c r="K83" s="132">
        <f>IF(Benchmarking!$I$6="All",1,IF(Benchmarking!$I$6=H83,1,0))</f>
        <v>1</v>
      </c>
      <c r="L83" s="132">
        <f>IF(Benchmarking!$I$8="All",1,IF(Benchmarking!$I$8=I83,1,0))</f>
        <v>0</v>
      </c>
      <c r="M83" s="132">
        <f t="shared" si="9"/>
        <v>0</v>
      </c>
      <c r="N83" s="133">
        <v>1198363.7</v>
      </c>
      <c r="O83" s="133">
        <v>0</v>
      </c>
      <c r="P83" s="133">
        <v>517052.69</v>
      </c>
      <c r="Q83" s="133">
        <v>48791.020000000004</v>
      </c>
      <c r="R83" s="133">
        <v>123280.09</v>
      </c>
      <c r="S83" s="133">
        <v>55739.200000000004</v>
      </c>
      <c r="T83" s="133">
        <v>89481.87</v>
      </c>
      <c r="U83" s="133">
        <v>1390.6000000000001</v>
      </c>
      <c r="V83" s="133">
        <v>8515.3700000000008</v>
      </c>
      <c r="W83" s="133">
        <v>910.1</v>
      </c>
      <c r="X83" s="133">
        <v>10720.08</v>
      </c>
      <c r="Y83" s="133">
        <v>39401.51</v>
      </c>
      <c r="Z83" s="133">
        <v>7617.84</v>
      </c>
      <c r="AA83" s="133">
        <v>48438.239999999998</v>
      </c>
      <c r="AB83" s="133">
        <v>8121.53</v>
      </c>
      <c r="AC83" s="133">
        <v>43931.96</v>
      </c>
      <c r="AD83" s="133">
        <v>21760</v>
      </c>
      <c r="AE83" s="133">
        <v>11124.050000000001</v>
      </c>
      <c r="AF83" s="133">
        <v>110284.22</v>
      </c>
      <c r="AG83" s="133">
        <v>22078.03</v>
      </c>
      <c r="AH83" s="133">
        <v>0</v>
      </c>
      <c r="AI83" s="133">
        <v>18482.68</v>
      </c>
      <c r="AJ83" s="133">
        <v>15907.59</v>
      </c>
      <c r="AK83" s="133">
        <v>2364.34</v>
      </c>
      <c r="AL83" s="133">
        <v>36095.15</v>
      </c>
      <c r="AM83" s="133">
        <v>0</v>
      </c>
      <c r="AN83" s="133">
        <v>69731.16</v>
      </c>
      <c r="AO83" s="133">
        <v>30508.190000000002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4">
        <f t="shared" si="10"/>
        <v>-1695900.59</v>
      </c>
      <c r="AV83" s="135">
        <v>-358869.35</v>
      </c>
      <c r="AW83" s="158">
        <f t="shared" si="11"/>
        <v>0</v>
      </c>
      <c r="AX83" s="158">
        <f t="shared" si="12"/>
        <v>-65396.240000000005</v>
      </c>
      <c r="AY83" s="133">
        <v>0</v>
      </c>
      <c r="AZ83" s="133">
        <v>-165080.1</v>
      </c>
      <c r="BA83" s="133">
        <v>-1200</v>
      </c>
      <c r="BB83" s="133">
        <v>-6526.41</v>
      </c>
      <c r="BC83" s="133">
        <v>-722.5</v>
      </c>
      <c r="BD83" s="133">
        <v>-19466.95</v>
      </c>
      <c r="BE83" s="133">
        <v>-45801.43</v>
      </c>
      <c r="BF83" s="133">
        <v>0</v>
      </c>
      <c r="BG83" s="133">
        <v>-11356.47</v>
      </c>
      <c r="BH83" s="133">
        <v>-22987.200000000001</v>
      </c>
      <c r="BI83" s="133">
        <v>-3889.3</v>
      </c>
      <c r="BJ83" s="133">
        <v>0</v>
      </c>
      <c r="BK83" s="133">
        <v>0</v>
      </c>
      <c r="BL83" s="133">
        <v>0</v>
      </c>
      <c r="BM83" s="133">
        <v>-20814</v>
      </c>
      <c r="BN83" s="133">
        <v>0</v>
      </c>
      <c r="BO83" s="133">
        <v>0</v>
      </c>
      <c r="BP83" s="133">
        <v>-33837.699999999997</v>
      </c>
      <c r="BQ83" s="133">
        <v>-2120166.1800000002</v>
      </c>
      <c r="BR83" s="144">
        <v>0</v>
      </c>
      <c r="BS83" s="144">
        <v>0</v>
      </c>
      <c r="BT83" s="144">
        <v>0</v>
      </c>
      <c r="BU83" s="155">
        <f t="shared" si="13"/>
        <v>0</v>
      </c>
      <c r="BV83" s="144">
        <v>0</v>
      </c>
      <c r="BW83" s="144">
        <v>65396.240000000005</v>
      </c>
      <c r="BX83" s="157">
        <f t="shared" si="14"/>
        <v>65396.240000000005</v>
      </c>
      <c r="BY83" s="145"/>
    </row>
    <row r="84" spans="1:77" x14ac:dyDescent="0.25">
      <c r="A84" s="87">
        <v>2434</v>
      </c>
      <c r="B84" s="88" t="s">
        <v>173</v>
      </c>
      <c r="C84" s="136">
        <v>34</v>
      </c>
      <c r="D84" s="181">
        <v>481</v>
      </c>
      <c r="E84" s="136">
        <v>15.333333333333334</v>
      </c>
      <c r="F84" s="136">
        <v>23.083333333333332</v>
      </c>
      <c r="G84" s="132" t="str">
        <f t="shared" si="8"/>
        <v>Yes</v>
      </c>
      <c r="H84" s="132" t="s">
        <v>220</v>
      </c>
      <c r="I84" s="132" t="str">
        <f t="shared" si="15"/>
        <v>400-499</v>
      </c>
      <c r="J84" s="132">
        <f>IF(G84=Benchmarking!$I$4,1,0)</f>
        <v>0</v>
      </c>
      <c r="K84" s="132">
        <f>IF(Benchmarking!$I$6="All",1,IF(Benchmarking!$I$6=H84,1,0))</f>
        <v>1</v>
      </c>
      <c r="L84" s="132">
        <f>IF(Benchmarking!$I$8="All",1,IF(Benchmarking!$I$8=I84,1,0))</f>
        <v>0</v>
      </c>
      <c r="M84" s="132">
        <f t="shared" si="9"/>
        <v>0</v>
      </c>
      <c r="N84" s="133">
        <v>1385947.3599999999</v>
      </c>
      <c r="O84" s="133">
        <v>0</v>
      </c>
      <c r="P84" s="133">
        <v>644671.54</v>
      </c>
      <c r="Q84" s="133">
        <v>106124.99</v>
      </c>
      <c r="R84" s="133">
        <v>169358.1</v>
      </c>
      <c r="S84" s="133">
        <v>0</v>
      </c>
      <c r="T84" s="133">
        <v>128840</v>
      </c>
      <c r="U84" s="133">
        <v>10209.460000000001</v>
      </c>
      <c r="V84" s="133">
        <v>15080.710000000001</v>
      </c>
      <c r="W84" s="133">
        <v>908.2</v>
      </c>
      <c r="X84" s="133">
        <v>10894.2</v>
      </c>
      <c r="Y84" s="133">
        <v>26569.4</v>
      </c>
      <c r="Z84" s="133">
        <v>3901.75</v>
      </c>
      <c r="AA84" s="133">
        <v>11658.300000000001</v>
      </c>
      <c r="AB84" s="133">
        <v>7977</v>
      </c>
      <c r="AC84" s="133">
        <v>42952.62</v>
      </c>
      <c r="AD84" s="133">
        <v>80384</v>
      </c>
      <c r="AE84" s="133">
        <v>17470.98</v>
      </c>
      <c r="AF84" s="133">
        <v>154557.05000000002</v>
      </c>
      <c r="AG84" s="133">
        <v>19832.48</v>
      </c>
      <c r="AH84" s="133">
        <v>0</v>
      </c>
      <c r="AI84" s="133">
        <v>40798.22</v>
      </c>
      <c r="AJ84" s="133">
        <v>16660.740000000002</v>
      </c>
      <c r="AK84" s="133">
        <v>169.9</v>
      </c>
      <c r="AL84" s="133">
        <v>129115.78</v>
      </c>
      <c r="AM84" s="133">
        <v>156685</v>
      </c>
      <c r="AN84" s="133">
        <v>29138.36</v>
      </c>
      <c r="AO84" s="133">
        <v>41034.980000000003</v>
      </c>
      <c r="AP84" s="133">
        <v>0</v>
      </c>
      <c r="AQ84" s="133">
        <v>0</v>
      </c>
      <c r="AR84" s="133">
        <v>164273.68</v>
      </c>
      <c r="AS84" s="133">
        <v>0</v>
      </c>
      <c r="AT84" s="133">
        <v>0</v>
      </c>
      <c r="AU84" s="134">
        <f t="shared" si="10"/>
        <v>-1964139.9899999998</v>
      </c>
      <c r="AV84" s="135">
        <v>-446197.28</v>
      </c>
      <c r="AW84" s="158">
        <f t="shared" si="11"/>
        <v>-157840.45000000001</v>
      </c>
      <c r="AX84" s="158">
        <f t="shared" si="12"/>
        <v>-120273.31999999999</v>
      </c>
      <c r="AY84" s="133">
        <v>0</v>
      </c>
      <c r="AZ84" s="133">
        <v>-336345</v>
      </c>
      <c r="BA84" s="133">
        <v>-36477</v>
      </c>
      <c r="BB84" s="133">
        <v>-25937.57</v>
      </c>
      <c r="BC84" s="133">
        <v>-300</v>
      </c>
      <c r="BD84" s="133">
        <v>-15047.75</v>
      </c>
      <c r="BE84" s="133">
        <v>0</v>
      </c>
      <c r="BF84" s="133">
        <v>0</v>
      </c>
      <c r="BG84" s="133">
        <v>-2476.58</v>
      </c>
      <c r="BH84" s="133">
        <v>-589.5</v>
      </c>
      <c r="BI84" s="133">
        <v>-1707.02</v>
      </c>
      <c r="BJ84" s="133">
        <v>0</v>
      </c>
      <c r="BK84" s="133">
        <v>0</v>
      </c>
      <c r="BL84" s="133">
        <v>0</v>
      </c>
      <c r="BM84" s="133">
        <v>-49436</v>
      </c>
      <c r="BN84" s="133">
        <v>0</v>
      </c>
      <c r="BO84" s="133">
        <v>0</v>
      </c>
      <c r="BP84" s="133">
        <v>-54482.67</v>
      </c>
      <c r="BQ84" s="133">
        <v>-2688451.04</v>
      </c>
      <c r="BR84" s="144">
        <v>2333.33</v>
      </c>
      <c r="BS84" s="144">
        <v>104000</v>
      </c>
      <c r="BT84" s="144">
        <v>51507.119999999995</v>
      </c>
      <c r="BU84" s="155">
        <f t="shared" si="13"/>
        <v>157840.45000000001</v>
      </c>
      <c r="BV84" s="144">
        <v>0</v>
      </c>
      <c r="BW84" s="144">
        <v>120273.31999999999</v>
      </c>
      <c r="BX84" s="157">
        <f t="shared" si="14"/>
        <v>120273.31999999999</v>
      </c>
      <c r="BY84" s="145"/>
    </row>
    <row r="85" spans="1:77" x14ac:dyDescent="0.25">
      <c r="A85" s="87">
        <v>2454</v>
      </c>
      <c r="B85" s="88" t="s">
        <v>174</v>
      </c>
      <c r="C85" s="136">
        <v>0</v>
      </c>
      <c r="D85" s="181">
        <v>110</v>
      </c>
      <c r="E85" s="136">
        <v>0</v>
      </c>
      <c r="F85" s="136">
        <v>7.833333333333333</v>
      </c>
      <c r="G85" s="132" t="str">
        <f t="shared" si="8"/>
        <v>No</v>
      </c>
      <c r="H85" s="132" t="s">
        <v>220</v>
      </c>
      <c r="I85" s="132" t="str">
        <f t="shared" si="15"/>
        <v>100-199</v>
      </c>
      <c r="J85" s="132">
        <f>IF(G85=Benchmarking!$I$4,1,0)</f>
        <v>1</v>
      </c>
      <c r="K85" s="132">
        <f>IF(Benchmarking!$I$6="All",1,IF(Benchmarking!$I$6=H85,1,0))</f>
        <v>1</v>
      </c>
      <c r="L85" s="132">
        <f>IF(Benchmarking!$I$8="All",1,IF(Benchmarking!$I$8=I85,1,0))</f>
        <v>1</v>
      </c>
      <c r="M85" s="132">
        <f t="shared" si="9"/>
        <v>1</v>
      </c>
      <c r="N85" s="133">
        <v>410360.94</v>
      </c>
      <c r="O85" s="133">
        <v>9013.35</v>
      </c>
      <c r="P85" s="133">
        <v>176855.09</v>
      </c>
      <c r="Q85" s="133">
        <v>47048.83</v>
      </c>
      <c r="R85" s="133">
        <v>61034.18</v>
      </c>
      <c r="S85" s="133">
        <v>0</v>
      </c>
      <c r="T85" s="133">
        <v>13852.470000000001</v>
      </c>
      <c r="U85" s="133">
        <v>5437.9800000000005</v>
      </c>
      <c r="V85" s="133">
        <v>9705.33</v>
      </c>
      <c r="W85" s="133">
        <v>6739.88</v>
      </c>
      <c r="X85" s="133">
        <v>2349.96</v>
      </c>
      <c r="Y85" s="133">
        <v>14906.470000000001</v>
      </c>
      <c r="Z85" s="133">
        <v>8786.84</v>
      </c>
      <c r="AA85" s="133">
        <v>2245.8200000000002</v>
      </c>
      <c r="AB85" s="133">
        <v>2284.0500000000002</v>
      </c>
      <c r="AC85" s="133">
        <v>14870.44</v>
      </c>
      <c r="AD85" s="133">
        <v>22829.25</v>
      </c>
      <c r="AE85" s="133">
        <v>4897.0200000000004</v>
      </c>
      <c r="AF85" s="133">
        <v>21866.37</v>
      </c>
      <c r="AG85" s="133">
        <v>9830.99</v>
      </c>
      <c r="AH85" s="133">
        <v>0</v>
      </c>
      <c r="AI85" s="133">
        <v>7267.9400000000005</v>
      </c>
      <c r="AJ85" s="133">
        <v>3487.05</v>
      </c>
      <c r="AK85" s="133">
        <v>3783.9</v>
      </c>
      <c r="AL85" s="133">
        <v>20081.72</v>
      </c>
      <c r="AM85" s="133">
        <v>21236.48</v>
      </c>
      <c r="AN85" s="133">
        <v>2656.75</v>
      </c>
      <c r="AO85" s="133">
        <v>13886.49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4">
        <f t="shared" si="10"/>
        <v>-520496.45000000007</v>
      </c>
      <c r="AV85" s="135">
        <v>-95124.67</v>
      </c>
      <c r="AW85" s="158">
        <f t="shared" si="11"/>
        <v>0</v>
      </c>
      <c r="AX85" s="158">
        <f t="shared" si="12"/>
        <v>-79896.97</v>
      </c>
      <c r="AY85" s="133">
        <v>0</v>
      </c>
      <c r="AZ85" s="133">
        <v>-68595</v>
      </c>
      <c r="BA85" s="133">
        <v>-5303</v>
      </c>
      <c r="BB85" s="133">
        <v>-1386.31</v>
      </c>
      <c r="BC85" s="133">
        <v>0</v>
      </c>
      <c r="BD85" s="133">
        <v>-83052.490000000005</v>
      </c>
      <c r="BE85" s="133">
        <v>0</v>
      </c>
      <c r="BF85" s="133">
        <v>-18834.95</v>
      </c>
      <c r="BG85" s="133">
        <v>0</v>
      </c>
      <c r="BH85" s="133">
        <v>-720</v>
      </c>
      <c r="BI85" s="133">
        <v>-218.42000000000002</v>
      </c>
      <c r="BJ85" s="133">
        <v>0</v>
      </c>
      <c r="BK85" s="133">
        <v>0</v>
      </c>
      <c r="BL85" s="133">
        <v>0</v>
      </c>
      <c r="BM85" s="133">
        <v>-27786</v>
      </c>
      <c r="BN85" s="133">
        <v>0</v>
      </c>
      <c r="BO85" s="133">
        <v>-6330</v>
      </c>
      <c r="BP85" s="133">
        <v>-11121.25</v>
      </c>
      <c r="BQ85" s="133">
        <v>-695518.09000000008</v>
      </c>
      <c r="BR85" s="144">
        <v>0</v>
      </c>
      <c r="BS85" s="144">
        <v>0</v>
      </c>
      <c r="BT85" s="144">
        <v>0</v>
      </c>
      <c r="BU85" s="155">
        <f t="shared" si="13"/>
        <v>0</v>
      </c>
      <c r="BV85" s="144">
        <v>0</v>
      </c>
      <c r="BW85" s="144">
        <v>79896.97</v>
      </c>
      <c r="BX85" s="157">
        <f t="shared" si="14"/>
        <v>79896.97</v>
      </c>
      <c r="BY85" s="145"/>
    </row>
    <row r="86" spans="1:77" x14ac:dyDescent="0.25">
      <c r="A86" s="87">
        <v>2459</v>
      </c>
      <c r="B86" s="88" t="s">
        <v>175</v>
      </c>
      <c r="C86" s="136">
        <v>0</v>
      </c>
      <c r="D86" s="181">
        <v>269</v>
      </c>
      <c r="E86" s="136">
        <v>0</v>
      </c>
      <c r="F86" s="136">
        <v>5</v>
      </c>
      <c r="G86" s="132" t="str">
        <f t="shared" si="8"/>
        <v>No</v>
      </c>
      <c r="H86" s="132" t="s">
        <v>109</v>
      </c>
      <c r="I86" s="132" t="str">
        <f t="shared" si="15"/>
        <v>200-299</v>
      </c>
      <c r="J86" s="132">
        <f>IF(G86=Benchmarking!$I$4,1,0)</f>
        <v>1</v>
      </c>
      <c r="K86" s="132">
        <f>IF(Benchmarking!$I$6="All",1,IF(Benchmarking!$I$6=H86,1,0))</f>
        <v>1</v>
      </c>
      <c r="L86" s="132">
        <f>IF(Benchmarking!$I$8="All",1,IF(Benchmarking!$I$8=I86,1,0))</f>
        <v>0</v>
      </c>
      <c r="M86" s="132">
        <f t="shared" si="9"/>
        <v>0</v>
      </c>
      <c r="N86" s="133">
        <v>702701.92</v>
      </c>
      <c r="O86" s="133">
        <v>0</v>
      </c>
      <c r="P86" s="133">
        <v>242309.72</v>
      </c>
      <c r="Q86" s="133">
        <v>15741.25</v>
      </c>
      <c r="R86" s="133">
        <v>94839.02</v>
      </c>
      <c r="S86" s="133">
        <v>0</v>
      </c>
      <c r="T86" s="133">
        <v>118961.74</v>
      </c>
      <c r="U86" s="133">
        <v>5970.9800000000005</v>
      </c>
      <c r="V86" s="133">
        <v>6850.95</v>
      </c>
      <c r="W86" s="133">
        <v>529.91</v>
      </c>
      <c r="X86" s="133">
        <v>6020.28</v>
      </c>
      <c r="Y86" s="133">
        <v>5484.3</v>
      </c>
      <c r="Z86" s="133">
        <v>3876.89</v>
      </c>
      <c r="AA86" s="133">
        <v>39195.58</v>
      </c>
      <c r="AB86" s="133">
        <v>5347.3</v>
      </c>
      <c r="AC86" s="133">
        <v>26767.93</v>
      </c>
      <c r="AD86" s="133">
        <v>38912</v>
      </c>
      <c r="AE86" s="133">
        <v>8644.5499999999993</v>
      </c>
      <c r="AF86" s="133">
        <v>48539.83</v>
      </c>
      <c r="AG86" s="133">
        <v>7848.26</v>
      </c>
      <c r="AH86" s="133">
        <v>0</v>
      </c>
      <c r="AI86" s="133">
        <v>13264.710000000001</v>
      </c>
      <c r="AJ86" s="133">
        <v>9119.69</v>
      </c>
      <c r="AK86" s="133">
        <v>11283.99</v>
      </c>
      <c r="AL86" s="133">
        <v>112938.54000000001</v>
      </c>
      <c r="AM86" s="133">
        <v>0</v>
      </c>
      <c r="AN86" s="133">
        <v>17970</v>
      </c>
      <c r="AO86" s="133">
        <v>11759.67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4">
        <f t="shared" si="10"/>
        <v>-1039612.2999999999</v>
      </c>
      <c r="AV86" s="135">
        <v>-139880.70000000001</v>
      </c>
      <c r="AW86" s="158">
        <f t="shared" si="11"/>
        <v>0</v>
      </c>
      <c r="AX86" s="158">
        <f t="shared" si="12"/>
        <v>-52271.670000000006</v>
      </c>
      <c r="AY86" s="133">
        <v>0</v>
      </c>
      <c r="AZ86" s="133">
        <v>-11070</v>
      </c>
      <c r="BA86" s="133">
        <v>0</v>
      </c>
      <c r="BB86" s="133">
        <v>-1263.97</v>
      </c>
      <c r="BC86" s="133">
        <v>-8361</v>
      </c>
      <c r="BD86" s="133">
        <v>-153735.17000000001</v>
      </c>
      <c r="BE86" s="133">
        <v>-1092.8399999999999</v>
      </c>
      <c r="BF86" s="133">
        <v>0</v>
      </c>
      <c r="BG86" s="133">
        <v>0</v>
      </c>
      <c r="BH86" s="133">
        <v>0</v>
      </c>
      <c r="BI86" s="133">
        <v>-3304.4900000000002</v>
      </c>
      <c r="BJ86" s="133">
        <v>0</v>
      </c>
      <c r="BK86" s="133">
        <v>0</v>
      </c>
      <c r="BL86" s="133">
        <v>0</v>
      </c>
      <c r="BM86" s="133">
        <v>-132026</v>
      </c>
      <c r="BN86" s="133">
        <v>0</v>
      </c>
      <c r="BO86" s="133">
        <v>-330</v>
      </c>
      <c r="BP86" s="133">
        <v>-10599.17</v>
      </c>
      <c r="BQ86" s="133">
        <v>-1231764.67</v>
      </c>
      <c r="BR86" s="144">
        <v>0</v>
      </c>
      <c r="BS86" s="144">
        <v>0</v>
      </c>
      <c r="BT86" s="144">
        <v>0</v>
      </c>
      <c r="BU86" s="155">
        <f t="shared" si="13"/>
        <v>0</v>
      </c>
      <c r="BV86" s="144">
        <v>0</v>
      </c>
      <c r="BW86" s="144">
        <v>52271.670000000006</v>
      </c>
      <c r="BX86" s="157">
        <f t="shared" si="14"/>
        <v>52271.670000000006</v>
      </c>
      <c r="BY86" s="145"/>
    </row>
    <row r="87" spans="1:77" x14ac:dyDescent="0.25">
      <c r="A87" s="87">
        <v>2465</v>
      </c>
      <c r="B87" s="88" t="s">
        <v>176</v>
      </c>
      <c r="C87" s="136">
        <v>0</v>
      </c>
      <c r="D87" s="181">
        <v>435</v>
      </c>
      <c r="E87" s="136">
        <v>0</v>
      </c>
      <c r="F87" s="136">
        <v>6.916666666666667</v>
      </c>
      <c r="G87" s="132" t="str">
        <f t="shared" si="8"/>
        <v>No</v>
      </c>
      <c r="H87" s="132" t="s">
        <v>220</v>
      </c>
      <c r="I87" s="132" t="str">
        <f t="shared" si="15"/>
        <v>400-499</v>
      </c>
      <c r="J87" s="132">
        <f>IF(G87=Benchmarking!$I$4,1,0)</f>
        <v>1</v>
      </c>
      <c r="K87" s="132">
        <f>IF(Benchmarking!$I$6="All",1,IF(Benchmarking!$I$6=H87,1,0))</f>
        <v>1</v>
      </c>
      <c r="L87" s="132">
        <f>IF(Benchmarking!$I$8="All",1,IF(Benchmarking!$I$8=I87,1,0))</f>
        <v>0</v>
      </c>
      <c r="M87" s="132">
        <f t="shared" si="9"/>
        <v>0</v>
      </c>
      <c r="N87" s="133">
        <v>1039621.25</v>
      </c>
      <c r="O87" s="133">
        <v>27411.9</v>
      </c>
      <c r="P87" s="133">
        <v>335423.55</v>
      </c>
      <c r="Q87" s="133">
        <v>37628.61</v>
      </c>
      <c r="R87" s="133">
        <v>117661.54000000001</v>
      </c>
      <c r="S87" s="133">
        <v>0</v>
      </c>
      <c r="T87" s="133">
        <v>38173.879999999997</v>
      </c>
      <c r="U87" s="133">
        <v>9793.73</v>
      </c>
      <c r="V87" s="133">
        <v>8508.2999999999993</v>
      </c>
      <c r="W87" s="133">
        <v>10356.710000000001</v>
      </c>
      <c r="X87" s="133">
        <v>9623.4</v>
      </c>
      <c r="Y87" s="133">
        <v>27597.65</v>
      </c>
      <c r="Z87" s="133">
        <v>12192.01</v>
      </c>
      <c r="AA87" s="133">
        <v>27687.23</v>
      </c>
      <c r="AB87" s="133">
        <v>24227.91</v>
      </c>
      <c r="AC87" s="133">
        <v>30898.799999999999</v>
      </c>
      <c r="AD87" s="133">
        <v>38656</v>
      </c>
      <c r="AE87" s="133">
        <v>15007.050000000001</v>
      </c>
      <c r="AF87" s="133">
        <v>98030.64</v>
      </c>
      <c r="AG87" s="133">
        <v>14208.44</v>
      </c>
      <c r="AH87" s="133">
        <v>0</v>
      </c>
      <c r="AI87" s="133">
        <v>14819.32</v>
      </c>
      <c r="AJ87" s="133">
        <v>14280.300000000001</v>
      </c>
      <c r="AK87" s="133">
        <v>10135.94</v>
      </c>
      <c r="AL87" s="133">
        <v>72180.05</v>
      </c>
      <c r="AM87" s="133">
        <v>41983.96</v>
      </c>
      <c r="AN87" s="133">
        <v>31806.63</v>
      </c>
      <c r="AO87" s="133">
        <v>30847.73</v>
      </c>
      <c r="AP87" s="133">
        <v>0</v>
      </c>
      <c r="AQ87" s="133">
        <v>0</v>
      </c>
      <c r="AR87" s="133">
        <v>32264.38</v>
      </c>
      <c r="AS87" s="133">
        <v>0</v>
      </c>
      <c r="AT87" s="133">
        <v>0</v>
      </c>
      <c r="AU87" s="134">
        <f t="shared" si="10"/>
        <v>-1523424.9</v>
      </c>
      <c r="AV87" s="135">
        <v>-348884.76</v>
      </c>
      <c r="AW87" s="158">
        <f t="shared" si="11"/>
        <v>0</v>
      </c>
      <c r="AX87" s="158">
        <f t="shared" si="12"/>
        <v>-62898.990000000005</v>
      </c>
      <c r="AY87" s="133">
        <v>0</v>
      </c>
      <c r="AZ87" s="133">
        <v>-28210</v>
      </c>
      <c r="BA87" s="133">
        <v>-9750.35</v>
      </c>
      <c r="BB87" s="133">
        <v>-18002.45</v>
      </c>
      <c r="BC87" s="133">
        <v>-4187</v>
      </c>
      <c r="BD87" s="133">
        <v>-37391.21</v>
      </c>
      <c r="BE87" s="133">
        <v>0</v>
      </c>
      <c r="BF87" s="133">
        <v>-3192</v>
      </c>
      <c r="BG87" s="133">
        <v>0</v>
      </c>
      <c r="BH87" s="133">
        <v>-38712.730000000003</v>
      </c>
      <c r="BI87" s="133">
        <v>-18877.88</v>
      </c>
      <c r="BJ87" s="133">
        <v>0</v>
      </c>
      <c r="BK87" s="133">
        <v>0</v>
      </c>
      <c r="BL87" s="133">
        <v>0</v>
      </c>
      <c r="BM87" s="133">
        <v>-89835</v>
      </c>
      <c r="BN87" s="133">
        <v>0</v>
      </c>
      <c r="BO87" s="133">
        <v>-220</v>
      </c>
      <c r="BP87" s="133">
        <v>-17033.760000000002</v>
      </c>
      <c r="BQ87" s="133">
        <v>-1935208.65</v>
      </c>
      <c r="BR87" s="144">
        <v>0</v>
      </c>
      <c r="BS87" s="144">
        <v>0</v>
      </c>
      <c r="BT87" s="144">
        <v>0</v>
      </c>
      <c r="BU87" s="155">
        <f t="shared" si="13"/>
        <v>0</v>
      </c>
      <c r="BV87" s="144">
        <v>0</v>
      </c>
      <c r="BW87" s="144">
        <v>62898.990000000005</v>
      </c>
      <c r="BX87" s="157">
        <f t="shared" si="14"/>
        <v>62898.990000000005</v>
      </c>
      <c r="BY87" s="145"/>
    </row>
    <row r="88" spans="1:77" x14ac:dyDescent="0.25">
      <c r="A88" s="87">
        <v>2471</v>
      </c>
      <c r="B88" s="88" t="s">
        <v>268</v>
      </c>
      <c r="C88" s="136">
        <v>0</v>
      </c>
      <c r="D88" s="181">
        <v>526</v>
      </c>
      <c r="E88" s="136">
        <v>138.33333333333334</v>
      </c>
      <c r="F88" s="136">
        <v>11.666666666666666</v>
      </c>
      <c r="G88" s="132" t="str">
        <f t="shared" si="8"/>
        <v>No</v>
      </c>
      <c r="H88" s="132" t="s">
        <v>220</v>
      </c>
      <c r="I88" s="132" t="str">
        <f t="shared" si="15"/>
        <v>500+</v>
      </c>
      <c r="J88" s="132">
        <f>IF(G88=Benchmarking!$I$4,1,0)</f>
        <v>1</v>
      </c>
      <c r="K88" s="132">
        <f>IF(Benchmarking!$I$6="All",1,IF(Benchmarking!$I$6=H88,1,0))</f>
        <v>1</v>
      </c>
      <c r="L88" s="132">
        <f>IF(Benchmarking!$I$8="All",1,IF(Benchmarking!$I$8=I88,1,0))</f>
        <v>0</v>
      </c>
      <c r="M88" s="132">
        <f t="shared" si="9"/>
        <v>0</v>
      </c>
      <c r="N88" s="133">
        <v>2227809.4300000002</v>
      </c>
      <c r="O88" s="133">
        <v>92901.1</v>
      </c>
      <c r="P88" s="133">
        <v>1779702.4500000002</v>
      </c>
      <c r="Q88" s="133">
        <v>144934.49</v>
      </c>
      <c r="R88" s="133">
        <v>235430.92</v>
      </c>
      <c r="S88" s="133">
        <v>0</v>
      </c>
      <c r="T88" s="133">
        <v>51486.18</v>
      </c>
      <c r="U88" s="133">
        <v>27465.11</v>
      </c>
      <c r="V88" s="133">
        <v>11628.22</v>
      </c>
      <c r="W88" s="133">
        <v>965.2</v>
      </c>
      <c r="X88" s="133">
        <v>11745</v>
      </c>
      <c r="Y88" s="133">
        <v>42150.92</v>
      </c>
      <c r="Z88" s="133">
        <v>6462.97</v>
      </c>
      <c r="AA88" s="133">
        <v>12174.02</v>
      </c>
      <c r="AB88" s="133">
        <v>23609.37</v>
      </c>
      <c r="AC88" s="133">
        <v>96156.680000000008</v>
      </c>
      <c r="AD88" s="133">
        <v>65024</v>
      </c>
      <c r="AE88" s="133">
        <v>41985.840000000004</v>
      </c>
      <c r="AF88" s="133">
        <v>271738.2</v>
      </c>
      <c r="AG88" s="133">
        <v>31857.65</v>
      </c>
      <c r="AH88" s="133">
        <v>0</v>
      </c>
      <c r="AI88" s="133">
        <v>25618.57</v>
      </c>
      <c r="AJ88" s="133">
        <v>18374.64</v>
      </c>
      <c r="AK88" s="133">
        <v>2115.87</v>
      </c>
      <c r="AL88" s="133">
        <v>92474.49</v>
      </c>
      <c r="AM88" s="133">
        <v>77120</v>
      </c>
      <c r="AN88" s="133">
        <v>0</v>
      </c>
      <c r="AO88" s="133">
        <v>82009.440000000002</v>
      </c>
      <c r="AP88" s="133">
        <v>0</v>
      </c>
      <c r="AQ88" s="133">
        <v>0</v>
      </c>
      <c r="AR88" s="133">
        <v>186630.52</v>
      </c>
      <c r="AS88" s="133">
        <v>0</v>
      </c>
      <c r="AT88" s="133">
        <v>264.97000000000003</v>
      </c>
      <c r="AU88" s="134">
        <f t="shared" si="10"/>
        <v>-2182844.9099999997</v>
      </c>
      <c r="AV88" s="135">
        <v>-385211.63</v>
      </c>
      <c r="AW88" s="158">
        <f t="shared" si="11"/>
        <v>-2111443.9300000002</v>
      </c>
      <c r="AX88" s="158">
        <f t="shared" si="12"/>
        <v>-113218.54</v>
      </c>
      <c r="AY88" s="133">
        <v>0</v>
      </c>
      <c r="AZ88" s="133">
        <v>-215895</v>
      </c>
      <c r="BA88" s="133">
        <v>0</v>
      </c>
      <c r="BB88" s="133">
        <v>-46274.19</v>
      </c>
      <c r="BC88" s="133">
        <v>-429</v>
      </c>
      <c r="BD88" s="133">
        <v>-172461.97</v>
      </c>
      <c r="BE88" s="133">
        <v>-1250</v>
      </c>
      <c r="BF88" s="133">
        <v>0</v>
      </c>
      <c r="BG88" s="133">
        <v>-12428.880000000001</v>
      </c>
      <c r="BH88" s="133">
        <v>-14482.95</v>
      </c>
      <c r="BI88" s="133">
        <v>-2057.1</v>
      </c>
      <c r="BJ88" s="133">
        <v>0</v>
      </c>
      <c r="BK88" s="133">
        <v>0</v>
      </c>
      <c r="BL88" s="133">
        <v>0</v>
      </c>
      <c r="BM88" s="133">
        <v>-75688</v>
      </c>
      <c r="BN88" s="133">
        <v>0</v>
      </c>
      <c r="BO88" s="133">
        <v>0</v>
      </c>
      <c r="BP88" s="133">
        <v>-54618.270000000004</v>
      </c>
      <c r="BQ88" s="133">
        <v>-4792719.01</v>
      </c>
      <c r="BR88" s="144">
        <v>9333.33</v>
      </c>
      <c r="BS88" s="144">
        <v>756000</v>
      </c>
      <c r="BT88" s="144">
        <v>1346110.6</v>
      </c>
      <c r="BU88" s="155">
        <f t="shared" si="13"/>
        <v>2111443.9300000002</v>
      </c>
      <c r="BV88" s="144">
        <v>0</v>
      </c>
      <c r="BW88" s="144">
        <v>113218.54</v>
      </c>
      <c r="BX88" s="157">
        <f t="shared" si="14"/>
        <v>113218.54</v>
      </c>
      <c r="BY88" s="145"/>
    </row>
    <row r="89" spans="1:77" x14ac:dyDescent="0.25">
      <c r="A89" s="87">
        <v>2474</v>
      </c>
      <c r="B89" s="88" t="s">
        <v>285</v>
      </c>
      <c r="C89" s="136">
        <v>0</v>
      </c>
      <c r="D89" s="181">
        <v>252</v>
      </c>
      <c r="E89" s="136">
        <v>0</v>
      </c>
      <c r="F89" s="136">
        <v>3.9166666666666665</v>
      </c>
      <c r="G89" s="132" t="str">
        <f t="shared" si="8"/>
        <v>No</v>
      </c>
      <c r="H89" s="132" t="s">
        <v>109</v>
      </c>
      <c r="I89" s="132" t="str">
        <f t="shared" si="15"/>
        <v>200-299</v>
      </c>
      <c r="J89" s="132">
        <f>IF(G89=Benchmarking!$I$4,1,0)</f>
        <v>1</v>
      </c>
      <c r="K89" s="132">
        <f>IF(Benchmarking!$I$6="All",1,IF(Benchmarking!$I$6=H89,1,0))</f>
        <v>1</v>
      </c>
      <c r="L89" s="132">
        <f>IF(Benchmarking!$I$8="All",1,IF(Benchmarking!$I$8=I89,1,0))</f>
        <v>0</v>
      </c>
      <c r="M89" s="132">
        <f t="shared" si="9"/>
        <v>0</v>
      </c>
      <c r="N89" s="133">
        <v>714604.46</v>
      </c>
      <c r="O89" s="133">
        <v>3358</v>
      </c>
      <c r="P89" s="133">
        <v>207797.77000000002</v>
      </c>
      <c r="Q89" s="133">
        <v>22650.850000000002</v>
      </c>
      <c r="R89" s="133">
        <v>71654.820000000007</v>
      </c>
      <c r="S89" s="133">
        <v>0</v>
      </c>
      <c r="T89" s="133">
        <v>36304.85</v>
      </c>
      <c r="U89" s="133">
        <v>4779.66</v>
      </c>
      <c r="V89" s="133">
        <v>13294.92</v>
      </c>
      <c r="W89" s="133">
        <v>16152.890000000001</v>
      </c>
      <c r="X89" s="133">
        <v>5721.77</v>
      </c>
      <c r="Y89" s="133">
        <v>3415.78</v>
      </c>
      <c r="Z89" s="133">
        <v>6203.97</v>
      </c>
      <c r="AA89" s="133">
        <v>21060.62</v>
      </c>
      <c r="AB89" s="133">
        <v>4381.95</v>
      </c>
      <c r="AC89" s="133">
        <v>22766.639999999999</v>
      </c>
      <c r="AD89" s="133">
        <v>11477</v>
      </c>
      <c r="AE89" s="133">
        <v>9473.2000000000007</v>
      </c>
      <c r="AF89" s="133">
        <v>45413.58</v>
      </c>
      <c r="AG89" s="133">
        <v>22449.29</v>
      </c>
      <c r="AH89" s="133">
        <v>0</v>
      </c>
      <c r="AI89" s="133">
        <v>9367.67</v>
      </c>
      <c r="AJ89" s="133">
        <v>8335.7100000000009</v>
      </c>
      <c r="AK89" s="133">
        <v>1811.5900000000001</v>
      </c>
      <c r="AL89" s="133">
        <v>65475.310000000005</v>
      </c>
      <c r="AM89" s="133">
        <v>0</v>
      </c>
      <c r="AN89" s="133">
        <v>6869.8</v>
      </c>
      <c r="AO89" s="133">
        <v>29074.03</v>
      </c>
      <c r="AP89" s="133">
        <v>0</v>
      </c>
      <c r="AQ89" s="133">
        <v>0</v>
      </c>
      <c r="AR89" s="133">
        <v>32716.190000000002</v>
      </c>
      <c r="AS89" s="133">
        <v>0</v>
      </c>
      <c r="AT89" s="133">
        <v>0</v>
      </c>
      <c r="AU89" s="134">
        <f t="shared" si="10"/>
        <v>-941362.8899999999</v>
      </c>
      <c r="AV89" s="135">
        <v>-158906.79</v>
      </c>
      <c r="AW89" s="158">
        <f t="shared" si="11"/>
        <v>0</v>
      </c>
      <c r="AX89" s="158">
        <f t="shared" si="12"/>
        <v>-32195.97</v>
      </c>
      <c r="AY89" s="133">
        <v>0</v>
      </c>
      <c r="AZ89" s="133">
        <v>-82240</v>
      </c>
      <c r="BA89" s="133">
        <v>-1500</v>
      </c>
      <c r="BB89" s="133">
        <v>-4246.34</v>
      </c>
      <c r="BC89" s="133">
        <v>0</v>
      </c>
      <c r="BD89" s="133">
        <v>-1906.28</v>
      </c>
      <c r="BE89" s="133">
        <v>-1032.0999999999999</v>
      </c>
      <c r="BF89" s="133">
        <v>-3850</v>
      </c>
      <c r="BG89" s="133">
        <v>0</v>
      </c>
      <c r="BH89" s="133">
        <v>0</v>
      </c>
      <c r="BI89" s="133">
        <v>0</v>
      </c>
      <c r="BJ89" s="133">
        <v>0</v>
      </c>
      <c r="BK89" s="133">
        <v>0</v>
      </c>
      <c r="BL89" s="133">
        <v>0</v>
      </c>
      <c r="BM89" s="133">
        <v>-102314</v>
      </c>
      <c r="BN89" s="133">
        <v>0</v>
      </c>
      <c r="BO89" s="133">
        <v>-6945</v>
      </c>
      <c r="BP89" s="133">
        <v>-15526.26</v>
      </c>
      <c r="BQ89" s="133">
        <v>-1132465.6499999999</v>
      </c>
      <c r="BR89" s="144">
        <v>0</v>
      </c>
      <c r="BS89" s="144">
        <v>0</v>
      </c>
      <c r="BT89" s="144">
        <v>0</v>
      </c>
      <c r="BU89" s="155">
        <f t="shared" si="13"/>
        <v>0</v>
      </c>
      <c r="BV89" s="144">
        <v>0</v>
      </c>
      <c r="BW89" s="144">
        <v>32195.97</v>
      </c>
      <c r="BX89" s="157">
        <f t="shared" si="14"/>
        <v>32195.97</v>
      </c>
      <c r="BY89" s="145"/>
    </row>
    <row r="90" spans="1:77" x14ac:dyDescent="0.25">
      <c r="A90" s="87">
        <v>2482</v>
      </c>
      <c r="B90" s="88" t="s">
        <v>177</v>
      </c>
      <c r="C90" s="136">
        <v>0</v>
      </c>
      <c r="D90" s="181">
        <v>407</v>
      </c>
      <c r="E90" s="136">
        <v>0</v>
      </c>
      <c r="F90" s="136">
        <v>9.8333333333333339</v>
      </c>
      <c r="G90" s="132" t="str">
        <f t="shared" si="8"/>
        <v>No</v>
      </c>
      <c r="H90" s="132" t="s">
        <v>220</v>
      </c>
      <c r="I90" s="132" t="str">
        <f t="shared" si="15"/>
        <v>400-499</v>
      </c>
      <c r="J90" s="132">
        <f>IF(G90=Benchmarking!$I$4,1,0)</f>
        <v>1</v>
      </c>
      <c r="K90" s="132">
        <f>IF(Benchmarking!$I$6="All",1,IF(Benchmarking!$I$6=H90,1,0))</f>
        <v>1</v>
      </c>
      <c r="L90" s="132">
        <f>IF(Benchmarking!$I$8="All",1,IF(Benchmarking!$I$8=I90,1,0))</f>
        <v>0</v>
      </c>
      <c r="M90" s="132">
        <f t="shared" si="9"/>
        <v>0</v>
      </c>
      <c r="N90" s="133">
        <v>958070.78</v>
      </c>
      <c r="O90" s="133">
        <v>3022.51</v>
      </c>
      <c r="P90" s="133">
        <v>303835.65000000002</v>
      </c>
      <c r="Q90" s="133">
        <v>21948.45</v>
      </c>
      <c r="R90" s="133">
        <v>94595.66</v>
      </c>
      <c r="S90" s="133">
        <v>0</v>
      </c>
      <c r="T90" s="133">
        <v>63998.41</v>
      </c>
      <c r="U90" s="133">
        <v>6790.88</v>
      </c>
      <c r="V90" s="133">
        <v>8070</v>
      </c>
      <c r="W90" s="133">
        <v>8054.75</v>
      </c>
      <c r="X90" s="133">
        <v>9310.08</v>
      </c>
      <c r="Y90" s="133">
        <v>89690.7</v>
      </c>
      <c r="Z90" s="133">
        <v>13593.03</v>
      </c>
      <c r="AA90" s="133">
        <v>30454.350000000002</v>
      </c>
      <c r="AB90" s="133">
        <v>2059.5100000000002</v>
      </c>
      <c r="AC90" s="133">
        <v>25286.23</v>
      </c>
      <c r="AD90" s="133">
        <v>39168</v>
      </c>
      <c r="AE90" s="133">
        <v>15248.4</v>
      </c>
      <c r="AF90" s="133">
        <v>135477.74</v>
      </c>
      <c r="AG90" s="133">
        <v>21804.55</v>
      </c>
      <c r="AH90" s="133">
        <v>0</v>
      </c>
      <c r="AI90" s="133">
        <v>17690.420000000002</v>
      </c>
      <c r="AJ90" s="133">
        <v>13815.36</v>
      </c>
      <c r="AK90" s="133">
        <v>5370</v>
      </c>
      <c r="AL90" s="133">
        <v>62824.130000000005</v>
      </c>
      <c r="AM90" s="133">
        <v>5849</v>
      </c>
      <c r="AN90" s="133">
        <v>74711.710000000006</v>
      </c>
      <c r="AO90" s="133">
        <v>14338.52</v>
      </c>
      <c r="AP90" s="133">
        <v>0</v>
      </c>
      <c r="AQ90" s="133">
        <v>0</v>
      </c>
      <c r="AR90" s="133">
        <v>0</v>
      </c>
      <c r="AS90" s="133">
        <v>0</v>
      </c>
      <c r="AT90" s="133">
        <v>0</v>
      </c>
      <c r="AU90" s="134">
        <f t="shared" si="10"/>
        <v>-1455336.1400000001</v>
      </c>
      <c r="AV90" s="135">
        <v>-331827.86</v>
      </c>
      <c r="AW90" s="158">
        <f t="shared" si="11"/>
        <v>0</v>
      </c>
      <c r="AX90" s="158">
        <f t="shared" si="12"/>
        <v>-75217.600000000006</v>
      </c>
      <c r="AY90" s="133">
        <v>0</v>
      </c>
      <c r="AZ90" s="133">
        <v>-25865</v>
      </c>
      <c r="BA90" s="133">
        <v>0</v>
      </c>
      <c r="BB90" s="133">
        <v>-9831.1</v>
      </c>
      <c r="BC90" s="133">
        <v>-2230</v>
      </c>
      <c r="BD90" s="133">
        <v>-705.92</v>
      </c>
      <c r="BE90" s="133">
        <v>0</v>
      </c>
      <c r="BF90" s="133">
        <v>0</v>
      </c>
      <c r="BG90" s="133">
        <v>0</v>
      </c>
      <c r="BH90" s="133">
        <v>0</v>
      </c>
      <c r="BI90" s="133">
        <v>-78479.759999999995</v>
      </c>
      <c r="BJ90" s="133">
        <v>0</v>
      </c>
      <c r="BK90" s="133">
        <v>0</v>
      </c>
      <c r="BL90" s="133">
        <v>0</v>
      </c>
      <c r="BM90" s="133">
        <v>-88536</v>
      </c>
      <c r="BN90" s="133">
        <v>0</v>
      </c>
      <c r="BO90" s="133">
        <v>0</v>
      </c>
      <c r="BP90" s="133">
        <v>-16242.92</v>
      </c>
      <c r="BQ90" s="133">
        <v>-1862381.6</v>
      </c>
      <c r="BR90" s="144">
        <v>0</v>
      </c>
      <c r="BS90" s="144">
        <v>0</v>
      </c>
      <c r="BT90" s="144">
        <v>0</v>
      </c>
      <c r="BU90" s="155">
        <f t="shared" si="13"/>
        <v>0</v>
      </c>
      <c r="BV90" s="144">
        <v>0</v>
      </c>
      <c r="BW90" s="144">
        <v>75217.600000000006</v>
      </c>
      <c r="BX90" s="157">
        <f t="shared" si="14"/>
        <v>75217.600000000006</v>
      </c>
      <c r="BY90" s="145"/>
    </row>
    <row r="91" spans="1:77" x14ac:dyDescent="0.25">
      <c r="A91" s="87">
        <v>2490</v>
      </c>
      <c r="B91" s="88" t="s">
        <v>178</v>
      </c>
      <c r="C91" s="136">
        <v>28</v>
      </c>
      <c r="D91" s="181">
        <v>203</v>
      </c>
      <c r="E91" s="136">
        <v>6.5</v>
      </c>
      <c r="F91" s="136">
        <v>6.583333333333333</v>
      </c>
      <c r="G91" s="132" t="str">
        <f t="shared" si="8"/>
        <v>Yes</v>
      </c>
      <c r="H91" s="132" t="s">
        <v>220</v>
      </c>
      <c r="I91" s="132" t="str">
        <f t="shared" si="15"/>
        <v>200-299</v>
      </c>
      <c r="J91" s="132">
        <f>IF(G91=Benchmarking!$I$4,1,0)</f>
        <v>0</v>
      </c>
      <c r="K91" s="132">
        <f>IF(Benchmarking!$I$6="All",1,IF(Benchmarking!$I$6=H91,1,0))</f>
        <v>1</v>
      </c>
      <c r="L91" s="132">
        <f>IF(Benchmarking!$I$8="All",1,IF(Benchmarking!$I$8=I91,1,0))</f>
        <v>0</v>
      </c>
      <c r="M91" s="132">
        <f t="shared" si="9"/>
        <v>0</v>
      </c>
      <c r="N91" s="133">
        <v>577024.69000000006</v>
      </c>
      <c r="O91" s="133">
        <v>5209.4800000000005</v>
      </c>
      <c r="P91" s="133">
        <v>398487.9</v>
      </c>
      <c r="Q91" s="133">
        <v>30378.11</v>
      </c>
      <c r="R91" s="133">
        <v>76628.11</v>
      </c>
      <c r="S91" s="133">
        <v>0</v>
      </c>
      <c r="T91" s="133">
        <v>113416.2</v>
      </c>
      <c r="U91" s="133">
        <v>6440.72</v>
      </c>
      <c r="V91" s="133">
        <v>2724.32</v>
      </c>
      <c r="W91" s="133">
        <v>393.3</v>
      </c>
      <c r="X91" s="133">
        <v>4726.32</v>
      </c>
      <c r="Y91" s="133">
        <v>14905.91</v>
      </c>
      <c r="Z91" s="133">
        <v>8958</v>
      </c>
      <c r="AA91" s="133">
        <v>23046.15</v>
      </c>
      <c r="AB91" s="133">
        <v>3535.46</v>
      </c>
      <c r="AC91" s="133">
        <v>14927.16</v>
      </c>
      <c r="AD91" s="133">
        <v>31232</v>
      </c>
      <c r="AE91" s="133">
        <v>15927.960000000001</v>
      </c>
      <c r="AF91" s="133">
        <v>43971.57</v>
      </c>
      <c r="AG91" s="133">
        <v>11742.61</v>
      </c>
      <c r="AH91" s="133">
        <v>0</v>
      </c>
      <c r="AI91" s="133">
        <v>14064.89</v>
      </c>
      <c r="AJ91" s="133">
        <v>7248.87</v>
      </c>
      <c r="AK91" s="133">
        <v>25887.200000000001</v>
      </c>
      <c r="AL91" s="133">
        <v>36961.07</v>
      </c>
      <c r="AM91" s="133">
        <v>14469.11</v>
      </c>
      <c r="AN91" s="133">
        <v>7044.13</v>
      </c>
      <c r="AO91" s="133">
        <v>26555.53</v>
      </c>
      <c r="AP91" s="133">
        <v>0</v>
      </c>
      <c r="AQ91" s="133">
        <v>0</v>
      </c>
      <c r="AR91" s="133">
        <v>0</v>
      </c>
      <c r="AS91" s="133">
        <v>0</v>
      </c>
      <c r="AT91" s="133">
        <v>0</v>
      </c>
      <c r="AU91" s="134">
        <f t="shared" si="10"/>
        <v>-967660.25999999989</v>
      </c>
      <c r="AV91" s="135">
        <v>-97315.27</v>
      </c>
      <c r="AW91" s="158">
        <f t="shared" si="11"/>
        <v>-123154.98000000001</v>
      </c>
      <c r="AX91" s="158">
        <f t="shared" si="12"/>
        <v>-60631.61</v>
      </c>
      <c r="AY91" s="133">
        <v>0</v>
      </c>
      <c r="AZ91" s="133">
        <v>-46385</v>
      </c>
      <c r="BA91" s="133">
        <v>0</v>
      </c>
      <c r="BB91" s="133">
        <v>-3010.9500000000003</v>
      </c>
      <c r="BC91" s="133">
        <v>-4742.1900000000005</v>
      </c>
      <c r="BD91" s="133">
        <v>-133420.07</v>
      </c>
      <c r="BE91" s="133">
        <v>-384.78000000000003</v>
      </c>
      <c r="BF91" s="133">
        <v>0</v>
      </c>
      <c r="BG91" s="133">
        <v>-17805.32</v>
      </c>
      <c r="BH91" s="133">
        <v>-11018.52</v>
      </c>
      <c r="BI91" s="133">
        <v>-3665.5</v>
      </c>
      <c r="BJ91" s="133">
        <v>0</v>
      </c>
      <c r="BK91" s="133">
        <v>0</v>
      </c>
      <c r="BL91" s="133">
        <v>0</v>
      </c>
      <c r="BM91" s="133">
        <v>-47238</v>
      </c>
      <c r="BN91" s="133">
        <v>0</v>
      </c>
      <c r="BO91" s="133">
        <v>0</v>
      </c>
      <c r="BP91" s="133">
        <v>-12444.19</v>
      </c>
      <c r="BQ91" s="133">
        <v>-1248762.1199999999</v>
      </c>
      <c r="BR91" s="144">
        <v>6333.3399999999992</v>
      </c>
      <c r="BS91" s="144">
        <v>45500</v>
      </c>
      <c r="BT91" s="144">
        <v>71321.640000000014</v>
      </c>
      <c r="BU91" s="155">
        <f t="shared" si="13"/>
        <v>123154.98000000001</v>
      </c>
      <c r="BV91" s="144">
        <v>0</v>
      </c>
      <c r="BW91" s="144">
        <v>60631.61</v>
      </c>
      <c r="BX91" s="157">
        <f t="shared" si="14"/>
        <v>60631.61</v>
      </c>
      <c r="BY91" s="145"/>
    </row>
    <row r="92" spans="1:77" x14ac:dyDescent="0.25">
      <c r="A92" s="87">
        <v>2509</v>
      </c>
      <c r="B92" s="88" t="s">
        <v>179</v>
      </c>
      <c r="C92" s="136">
        <v>0</v>
      </c>
      <c r="D92" s="181">
        <v>370</v>
      </c>
      <c r="E92" s="136">
        <v>0</v>
      </c>
      <c r="F92" s="136">
        <v>7.166666666666667</v>
      </c>
      <c r="G92" s="132" t="str">
        <f t="shared" si="8"/>
        <v>No</v>
      </c>
      <c r="H92" s="132" t="s">
        <v>220</v>
      </c>
      <c r="I92" s="132" t="str">
        <f t="shared" si="15"/>
        <v>300-399</v>
      </c>
      <c r="J92" s="132">
        <f>IF(G92=Benchmarking!$I$4,1,0)</f>
        <v>1</v>
      </c>
      <c r="K92" s="132">
        <f>IF(Benchmarking!$I$6="All",1,IF(Benchmarking!$I$6=H92,1,0))</f>
        <v>1</v>
      </c>
      <c r="L92" s="132">
        <f>IF(Benchmarking!$I$8="All",1,IF(Benchmarking!$I$8=I92,1,0))</f>
        <v>0</v>
      </c>
      <c r="M92" s="132">
        <f t="shared" si="9"/>
        <v>0</v>
      </c>
      <c r="N92" s="133">
        <v>825086.1</v>
      </c>
      <c r="O92" s="133">
        <v>21263.31</v>
      </c>
      <c r="P92" s="133">
        <v>283175.42</v>
      </c>
      <c r="Q92" s="133">
        <v>53555.44</v>
      </c>
      <c r="R92" s="133">
        <v>105087.94</v>
      </c>
      <c r="S92" s="133">
        <v>0</v>
      </c>
      <c r="T92" s="133">
        <v>71578.570000000007</v>
      </c>
      <c r="U92" s="133">
        <v>8088.4000000000005</v>
      </c>
      <c r="V92" s="133">
        <v>4257.8500000000004</v>
      </c>
      <c r="W92" s="133">
        <v>10065.960000000001</v>
      </c>
      <c r="X92" s="133">
        <v>7788.24</v>
      </c>
      <c r="Y92" s="133">
        <v>13336.09</v>
      </c>
      <c r="Z92" s="133">
        <v>13288.26</v>
      </c>
      <c r="AA92" s="133">
        <v>18568.38</v>
      </c>
      <c r="AB92" s="133">
        <v>8597.5400000000009</v>
      </c>
      <c r="AC92" s="133">
        <v>20066.77</v>
      </c>
      <c r="AD92" s="133">
        <v>51712</v>
      </c>
      <c r="AE92" s="133">
        <v>19343.8</v>
      </c>
      <c r="AF92" s="133">
        <v>62952.08</v>
      </c>
      <c r="AG92" s="133">
        <v>22732.33</v>
      </c>
      <c r="AH92" s="133">
        <v>0</v>
      </c>
      <c r="AI92" s="133">
        <v>5881.38</v>
      </c>
      <c r="AJ92" s="133">
        <v>11557.08</v>
      </c>
      <c r="AK92" s="133">
        <v>2874.06</v>
      </c>
      <c r="AL92" s="133">
        <v>52687.9</v>
      </c>
      <c r="AM92" s="133">
        <v>77384.820000000007</v>
      </c>
      <c r="AN92" s="133">
        <v>28438.12</v>
      </c>
      <c r="AO92" s="133">
        <v>23092.97</v>
      </c>
      <c r="AP92" s="133">
        <v>0</v>
      </c>
      <c r="AQ92" s="133">
        <v>0</v>
      </c>
      <c r="AR92" s="133">
        <v>31680.510000000002</v>
      </c>
      <c r="AS92" s="133">
        <v>0</v>
      </c>
      <c r="AT92" s="133">
        <v>0</v>
      </c>
      <c r="AU92" s="134">
        <f t="shared" si="10"/>
        <v>-1331788.5699999998</v>
      </c>
      <c r="AV92" s="135">
        <v>-236748.7</v>
      </c>
      <c r="AW92" s="158">
        <f t="shared" si="11"/>
        <v>0</v>
      </c>
      <c r="AX92" s="158">
        <f t="shared" si="12"/>
        <v>-51391.880000000005</v>
      </c>
      <c r="AY92" s="133">
        <v>0</v>
      </c>
      <c r="AZ92" s="133">
        <v>-92805</v>
      </c>
      <c r="BA92" s="133">
        <v>0</v>
      </c>
      <c r="BB92" s="133">
        <v>-5102.0600000000004</v>
      </c>
      <c r="BC92" s="133">
        <v>0</v>
      </c>
      <c r="BD92" s="133">
        <v>-43186.67</v>
      </c>
      <c r="BE92" s="133">
        <v>0</v>
      </c>
      <c r="BF92" s="133">
        <v>-3060</v>
      </c>
      <c r="BG92" s="133">
        <v>-12166.59</v>
      </c>
      <c r="BH92" s="133">
        <v>-2583</v>
      </c>
      <c r="BI92" s="133">
        <v>-1137.07</v>
      </c>
      <c r="BJ92" s="133">
        <v>0</v>
      </c>
      <c r="BK92" s="133">
        <v>0</v>
      </c>
      <c r="BL92" s="133">
        <v>0</v>
      </c>
      <c r="BM92" s="133">
        <v>-69492</v>
      </c>
      <c r="BN92" s="133">
        <v>0</v>
      </c>
      <c r="BO92" s="133">
        <v>0</v>
      </c>
      <c r="BP92" s="133">
        <v>-21806.87</v>
      </c>
      <c r="BQ92" s="133">
        <v>-1619929.15</v>
      </c>
      <c r="BR92" s="144">
        <v>0</v>
      </c>
      <c r="BS92" s="144">
        <v>0</v>
      </c>
      <c r="BT92" s="144">
        <v>0</v>
      </c>
      <c r="BU92" s="155">
        <f t="shared" si="13"/>
        <v>0</v>
      </c>
      <c r="BV92" s="144">
        <v>0</v>
      </c>
      <c r="BW92" s="144">
        <v>51391.880000000005</v>
      </c>
      <c r="BX92" s="157">
        <f t="shared" si="14"/>
        <v>51391.880000000005</v>
      </c>
      <c r="BY92" s="145"/>
    </row>
    <row r="93" spans="1:77" x14ac:dyDescent="0.25">
      <c r="A93" s="87">
        <v>2510</v>
      </c>
      <c r="B93" s="88" t="s">
        <v>180</v>
      </c>
      <c r="C93" s="136">
        <v>0</v>
      </c>
      <c r="D93" s="181">
        <v>390</v>
      </c>
      <c r="E93" s="136">
        <v>0</v>
      </c>
      <c r="F93" s="136">
        <v>12.583333333333334</v>
      </c>
      <c r="G93" s="132" t="str">
        <f t="shared" si="8"/>
        <v>No</v>
      </c>
      <c r="H93" s="132" t="s">
        <v>220</v>
      </c>
      <c r="I93" s="132" t="str">
        <f t="shared" si="15"/>
        <v>300-399</v>
      </c>
      <c r="J93" s="132">
        <f>IF(G93=Benchmarking!$I$4,1,0)</f>
        <v>1</v>
      </c>
      <c r="K93" s="132">
        <f>IF(Benchmarking!$I$6="All",1,IF(Benchmarking!$I$6=H93,1,0))</f>
        <v>1</v>
      </c>
      <c r="L93" s="132">
        <f>IF(Benchmarking!$I$8="All",1,IF(Benchmarking!$I$8=I93,1,0))</f>
        <v>0</v>
      </c>
      <c r="M93" s="132">
        <f t="shared" si="9"/>
        <v>0</v>
      </c>
      <c r="N93" s="133">
        <v>1217756.1599999999</v>
      </c>
      <c r="O93" s="133">
        <v>793.85</v>
      </c>
      <c r="P93" s="133">
        <v>348726.08</v>
      </c>
      <c r="Q93" s="133">
        <v>64287.32</v>
      </c>
      <c r="R93" s="133">
        <v>85446.8</v>
      </c>
      <c r="S93" s="133">
        <v>0</v>
      </c>
      <c r="T93" s="133">
        <v>67979.070000000007</v>
      </c>
      <c r="U93" s="133">
        <v>795.85</v>
      </c>
      <c r="V93" s="133">
        <v>5759.75</v>
      </c>
      <c r="W93" s="133">
        <v>801.80000000000007</v>
      </c>
      <c r="X93" s="133">
        <v>9444.36</v>
      </c>
      <c r="Y93" s="133">
        <v>21181.200000000001</v>
      </c>
      <c r="Z93" s="133">
        <v>11938.1</v>
      </c>
      <c r="AA93" s="133">
        <v>4048.9300000000003</v>
      </c>
      <c r="AB93" s="133">
        <v>9776.9</v>
      </c>
      <c r="AC93" s="133">
        <v>26555.46</v>
      </c>
      <c r="AD93" s="133">
        <v>8908.8000000000011</v>
      </c>
      <c r="AE93" s="133">
        <v>27692.12</v>
      </c>
      <c r="AF93" s="133">
        <v>71598.759999999995</v>
      </c>
      <c r="AG93" s="133">
        <v>27052.73</v>
      </c>
      <c r="AH93" s="133">
        <v>0</v>
      </c>
      <c r="AI93" s="133">
        <v>8476.2100000000009</v>
      </c>
      <c r="AJ93" s="133">
        <v>20535.22</v>
      </c>
      <c r="AK93" s="133">
        <v>9557.02</v>
      </c>
      <c r="AL93" s="133">
        <v>83658.080000000002</v>
      </c>
      <c r="AM93" s="133">
        <v>18817.7</v>
      </c>
      <c r="AN93" s="133">
        <v>40896.700000000004</v>
      </c>
      <c r="AO93" s="133">
        <v>28479.040000000001</v>
      </c>
      <c r="AP93" s="133">
        <v>0</v>
      </c>
      <c r="AQ93" s="133">
        <v>0</v>
      </c>
      <c r="AR93" s="133">
        <v>20188.84</v>
      </c>
      <c r="AS93" s="133">
        <v>0</v>
      </c>
      <c r="AT93" s="133">
        <v>0</v>
      </c>
      <c r="AU93" s="134">
        <f t="shared" si="10"/>
        <v>-1499289.4599999997</v>
      </c>
      <c r="AV93" s="135">
        <v>-307047.08</v>
      </c>
      <c r="AW93" s="158">
        <f t="shared" si="11"/>
        <v>0</v>
      </c>
      <c r="AX93" s="158">
        <f t="shared" si="12"/>
        <v>-95877.569999999992</v>
      </c>
      <c r="AY93" s="133">
        <v>0</v>
      </c>
      <c r="AZ93" s="133">
        <v>-157285</v>
      </c>
      <c r="BA93" s="133">
        <v>0</v>
      </c>
      <c r="BB93" s="133">
        <v>-1660.82</v>
      </c>
      <c r="BC93" s="133">
        <v>0</v>
      </c>
      <c r="BD93" s="133">
        <v>-16142.07</v>
      </c>
      <c r="BE93" s="133">
        <v>-28584.720000000001</v>
      </c>
      <c r="BF93" s="133">
        <v>0</v>
      </c>
      <c r="BG93" s="133">
        <v>-4301.92</v>
      </c>
      <c r="BH93" s="133">
        <v>-7742.09</v>
      </c>
      <c r="BI93" s="133">
        <v>-640</v>
      </c>
      <c r="BJ93" s="133">
        <v>0</v>
      </c>
      <c r="BK93" s="133">
        <v>0</v>
      </c>
      <c r="BL93" s="133">
        <v>0</v>
      </c>
      <c r="BM93" s="133">
        <v>-72785</v>
      </c>
      <c r="BN93" s="133">
        <v>0</v>
      </c>
      <c r="BO93" s="133">
        <v>0</v>
      </c>
      <c r="BP93" s="133">
        <v>-27714.37</v>
      </c>
      <c r="BQ93" s="133">
        <v>-1902214.1099999999</v>
      </c>
      <c r="BR93" s="144">
        <v>0</v>
      </c>
      <c r="BS93" s="144">
        <v>0</v>
      </c>
      <c r="BT93" s="144">
        <v>0</v>
      </c>
      <c r="BU93" s="155">
        <f t="shared" si="13"/>
        <v>0</v>
      </c>
      <c r="BV93" s="144">
        <v>0</v>
      </c>
      <c r="BW93" s="144">
        <v>95877.569999999992</v>
      </c>
      <c r="BX93" s="157">
        <f t="shared" si="14"/>
        <v>95877.569999999992</v>
      </c>
      <c r="BY93" s="145"/>
    </row>
    <row r="94" spans="1:77" x14ac:dyDescent="0.25">
      <c r="A94" s="87">
        <v>2514</v>
      </c>
      <c r="B94" s="88" t="s">
        <v>181</v>
      </c>
      <c r="C94" s="136">
        <v>0</v>
      </c>
      <c r="D94" s="181">
        <v>176</v>
      </c>
      <c r="E94" s="136">
        <v>0</v>
      </c>
      <c r="F94" s="136">
        <v>2.75</v>
      </c>
      <c r="G94" s="132" t="str">
        <f t="shared" si="8"/>
        <v>No</v>
      </c>
      <c r="H94" s="132" t="s">
        <v>109</v>
      </c>
      <c r="I94" s="132" t="str">
        <f t="shared" si="15"/>
        <v>100-199</v>
      </c>
      <c r="J94" s="132">
        <f>IF(G94=Benchmarking!$I$4,1,0)</f>
        <v>1</v>
      </c>
      <c r="K94" s="132">
        <f>IF(Benchmarking!$I$6="All",1,IF(Benchmarking!$I$6=H94,1,0))</f>
        <v>1</v>
      </c>
      <c r="L94" s="132">
        <f>IF(Benchmarking!$I$8="All",1,IF(Benchmarking!$I$8=I94,1,0))</f>
        <v>1</v>
      </c>
      <c r="M94" s="132">
        <f t="shared" si="9"/>
        <v>1</v>
      </c>
      <c r="N94" s="133">
        <v>434052.54000000004</v>
      </c>
      <c r="O94" s="133">
        <v>0</v>
      </c>
      <c r="P94" s="133">
        <v>243853.2</v>
      </c>
      <c r="Q94" s="133">
        <v>12086.41</v>
      </c>
      <c r="R94" s="133">
        <v>55843.83</v>
      </c>
      <c r="S94" s="133">
        <v>0</v>
      </c>
      <c r="T94" s="133">
        <v>25897.37</v>
      </c>
      <c r="U94" s="133">
        <v>5364.13</v>
      </c>
      <c r="V94" s="133">
        <v>9213.42</v>
      </c>
      <c r="W94" s="133">
        <v>2601.89</v>
      </c>
      <c r="X94" s="133">
        <v>3961.32</v>
      </c>
      <c r="Y94" s="133">
        <v>8967.16</v>
      </c>
      <c r="Z94" s="133">
        <v>12959.74</v>
      </c>
      <c r="AA94" s="133">
        <v>22136.71</v>
      </c>
      <c r="AB94" s="133">
        <v>500</v>
      </c>
      <c r="AC94" s="133">
        <v>5580.4000000000005</v>
      </c>
      <c r="AD94" s="133">
        <v>20209.490000000002</v>
      </c>
      <c r="AE94" s="133">
        <v>5593.85</v>
      </c>
      <c r="AF94" s="133">
        <v>28253.05</v>
      </c>
      <c r="AG94" s="133">
        <v>2811.7000000000003</v>
      </c>
      <c r="AH94" s="133">
        <v>0</v>
      </c>
      <c r="AI94" s="133">
        <v>6384.55</v>
      </c>
      <c r="AJ94" s="133">
        <v>5878.17</v>
      </c>
      <c r="AK94" s="133">
        <v>0</v>
      </c>
      <c r="AL94" s="133">
        <v>52136.880000000005</v>
      </c>
      <c r="AM94" s="133">
        <v>0</v>
      </c>
      <c r="AN94" s="133">
        <v>5907.61</v>
      </c>
      <c r="AO94" s="133">
        <v>20071.330000000002</v>
      </c>
      <c r="AP94" s="133">
        <v>0</v>
      </c>
      <c r="AQ94" s="133">
        <v>0</v>
      </c>
      <c r="AR94" s="133">
        <v>13658.87</v>
      </c>
      <c r="AS94" s="133">
        <v>0</v>
      </c>
      <c r="AT94" s="133">
        <v>0</v>
      </c>
      <c r="AU94" s="134">
        <f t="shared" si="10"/>
        <v>-719962.12000000011</v>
      </c>
      <c r="AV94" s="135">
        <v>-107136.66</v>
      </c>
      <c r="AW94" s="158">
        <f t="shared" si="11"/>
        <v>0</v>
      </c>
      <c r="AX94" s="158">
        <f t="shared" si="12"/>
        <v>-23773.35</v>
      </c>
      <c r="AY94" s="133">
        <v>0</v>
      </c>
      <c r="AZ94" s="133">
        <v>-66250</v>
      </c>
      <c r="BA94" s="133">
        <v>-1000</v>
      </c>
      <c r="BB94" s="133">
        <v>-1500</v>
      </c>
      <c r="BC94" s="133">
        <v>-500</v>
      </c>
      <c r="BD94" s="133">
        <v>-14521.32</v>
      </c>
      <c r="BE94" s="133">
        <v>-130</v>
      </c>
      <c r="BF94" s="133">
        <v>-1700</v>
      </c>
      <c r="BG94" s="133">
        <v>0</v>
      </c>
      <c r="BH94" s="133">
        <v>0</v>
      </c>
      <c r="BI94" s="133">
        <v>-8437.36</v>
      </c>
      <c r="BJ94" s="133">
        <v>0</v>
      </c>
      <c r="BK94" s="133">
        <v>0</v>
      </c>
      <c r="BL94" s="133">
        <v>0</v>
      </c>
      <c r="BM94" s="133">
        <v>-66537</v>
      </c>
      <c r="BN94" s="133">
        <v>0</v>
      </c>
      <c r="BO94" s="133">
        <v>0</v>
      </c>
      <c r="BP94" s="133">
        <v>-11984.17</v>
      </c>
      <c r="BQ94" s="133">
        <v>-850872.13000000012</v>
      </c>
      <c r="BR94" s="144">
        <v>0</v>
      </c>
      <c r="BS94" s="144">
        <v>0</v>
      </c>
      <c r="BT94" s="144">
        <v>0</v>
      </c>
      <c r="BU94" s="155">
        <f t="shared" si="13"/>
        <v>0</v>
      </c>
      <c r="BV94" s="144">
        <v>0</v>
      </c>
      <c r="BW94" s="144">
        <v>23773.35</v>
      </c>
      <c r="BX94" s="157">
        <f t="shared" si="14"/>
        <v>23773.35</v>
      </c>
      <c r="BY94" s="145"/>
    </row>
    <row r="95" spans="1:77" x14ac:dyDescent="0.25">
      <c r="A95" s="87">
        <v>2519</v>
      </c>
      <c r="B95" s="88" t="s">
        <v>182</v>
      </c>
      <c r="C95" s="136">
        <v>0</v>
      </c>
      <c r="D95" s="181">
        <v>162</v>
      </c>
      <c r="E95" s="136">
        <v>0</v>
      </c>
      <c r="F95" s="136">
        <v>4.416666666666667</v>
      </c>
      <c r="G95" s="132" t="str">
        <f t="shared" si="8"/>
        <v>No</v>
      </c>
      <c r="H95" s="132" t="s">
        <v>220</v>
      </c>
      <c r="I95" s="132" t="str">
        <f t="shared" si="15"/>
        <v>100-199</v>
      </c>
      <c r="J95" s="132">
        <f>IF(G95=Benchmarking!$I$4,1,0)</f>
        <v>1</v>
      </c>
      <c r="K95" s="132">
        <f>IF(Benchmarking!$I$6="All",1,IF(Benchmarking!$I$6=H95,1,0))</f>
        <v>1</v>
      </c>
      <c r="L95" s="132">
        <f>IF(Benchmarking!$I$8="All",1,IF(Benchmarking!$I$8=I95,1,0))</f>
        <v>1</v>
      </c>
      <c r="M95" s="132">
        <f t="shared" si="9"/>
        <v>1</v>
      </c>
      <c r="N95" s="133">
        <v>449193.22000000003</v>
      </c>
      <c r="O95" s="133">
        <v>0</v>
      </c>
      <c r="P95" s="133">
        <v>164814.12</v>
      </c>
      <c r="Q95" s="133">
        <v>32969.599999999999</v>
      </c>
      <c r="R95" s="133">
        <v>51393.590000000004</v>
      </c>
      <c r="S95" s="133">
        <v>0</v>
      </c>
      <c r="T95" s="133">
        <v>39496.239999999998</v>
      </c>
      <c r="U95" s="133">
        <v>8167.47</v>
      </c>
      <c r="V95" s="133">
        <v>1924</v>
      </c>
      <c r="W95" s="133">
        <v>328.7</v>
      </c>
      <c r="X95" s="133">
        <v>3871.82</v>
      </c>
      <c r="Y95" s="133">
        <v>25302.89</v>
      </c>
      <c r="Z95" s="133">
        <v>8231.43</v>
      </c>
      <c r="AA95" s="133">
        <v>4032.37</v>
      </c>
      <c r="AB95" s="133">
        <v>1086</v>
      </c>
      <c r="AC95" s="133">
        <v>20927.12</v>
      </c>
      <c r="AD95" s="133">
        <v>22080.75</v>
      </c>
      <c r="AE95" s="133">
        <v>1995.1100000000001</v>
      </c>
      <c r="AF95" s="133">
        <v>28475.440000000002</v>
      </c>
      <c r="AG95" s="133">
        <v>9835.65</v>
      </c>
      <c r="AH95" s="133">
        <v>0</v>
      </c>
      <c r="AI95" s="133">
        <v>14359.550000000001</v>
      </c>
      <c r="AJ95" s="133">
        <v>5745.33</v>
      </c>
      <c r="AK95" s="133">
        <v>0</v>
      </c>
      <c r="AL95" s="133">
        <v>18378.760000000002</v>
      </c>
      <c r="AM95" s="133">
        <v>0</v>
      </c>
      <c r="AN95" s="133">
        <v>1727</v>
      </c>
      <c r="AO95" s="133">
        <v>20114.93</v>
      </c>
      <c r="AP95" s="133">
        <v>0</v>
      </c>
      <c r="AQ95" s="133">
        <v>0</v>
      </c>
      <c r="AR95" s="133">
        <v>0</v>
      </c>
      <c r="AS95" s="133">
        <v>0</v>
      </c>
      <c r="AT95" s="133">
        <v>0</v>
      </c>
      <c r="AU95" s="134">
        <f t="shared" si="10"/>
        <v>-705976.13</v>
      </c>
      <c r="AV95" s="135">
        <v>-68618.8</v>
      </c>
      <c r="AW95" s="158">
        <f t="shared" si="11"/>
        <v>0</v>
      </c>
      <c r="AX95" s="158">
        <f t="shared" si="12"/>
        <v>-25778.14</v>
      </c>
      <c r="AY95" s="133">
        <v>0</v>
      </c>
      <c r="AZ95" s="133">
        <v>-32935</v>
      </c>
      <c r="BA95" s="133">
        <v>0</v>
      </c>
      <c r="BB95" s="133">
        <v>-8489.380000000001</v>
      </c>
      <c r="BC95" s="133">
        <v>-558.04</v>
      </c>
      <c r="BD95" s="133">
        <v>-25614.41</v>
      </c>
      <c r="BE95" s="133">
        <v>0</v>
      </c>
      <c r="BF95" s="133">
        <v>0</v>
      </c>
      <c r="BG95" s="133">
        <v>-13016.62</v>
      </c>
      <c r="BH95" s="133">
        <v>-8145.83</v>
      </c>
      <c r="BI95" s="133">
        <v>-7074.93</v>
      </c>
      <c r="BJ95" s="133">
        <v>0</v>
      </c>
      <c r="BK95" s="133">
        <v>0</v>
      </c>
      <c r="BL95" s="133">
        <v>0</v>
      </c>
      <c r="BM95" s="133">
        <v>-36345</v>
      </c>
      <c r="BN95" s="133">
        <v>-232.94</v>
      </c>
      <c r="BO95" s="133">
        <v>0</v>
      </c>
      <c r="BP95" s="133">
        <v>-9004.8000000000011</v>
      </c>
      <c r="BQ95" s="133">
        <v>-800373.07000000007</v>
      </c>
      <c r="BR95" s="144">
        <v>0</v>
      </c>
      <c r="BS95" s="144">
        <v>0</v>
      </c>
      <c r="BT95" s="144">
        <v>0</v>
      </c>
      <c r="BU95" s="155">
        <f t="shared" si="13"/>
        <v>0</v>
      </c>
      <c r="BV95" s="144">
        <v>0</v>
      </c>
      <c r="BW95" s="144">
        <v>25778.14</v>
      </c>
      <c r="BX95" s="157">
        <f t="shared" si="14"/>
        <v>25778.14</v>
      </c>
      <c r="BY95" s="145"/>
    </row>
    <row r="96" spans="1:77" x14ac:dyDescent="0.25">
      <c r="A96" s="87">
        <v>2520</v>
      </c>
      <c r="B96" s="88" t="s">
        <v>265</v>
      </c>
      <c r="C96" s="136">
        <v>0</v>
      </c>
      <c r="D96" s="181">
        <v>641</v>
      </c>
      <c r="E96" s="136">
        <v>0</v>
      </c>
      <c r="F96" s="136">
        <v>8.5</v>
      </c>
      <c r="G96" s="132" t="str">
        <f t="shared" si="8"/>
        <v>No</v>
      </c>
      <c r="H96" s="132" t="s">
        <v>220</v>
      </c>
      <c r="I96" s="132" t="str">
        <f t="shared" si="15"/>
        <v>500+</v>
      </c>
      <c r="J96" s="132">
        <f>IF(G96=Benchmarking!$I$4,1,0)</f>
        <v>1</v>
      </c>
      <c r="K96" s="132">
        <f>IF(Benchmarking!$I$6="All",1,IF(Benchmarking!$I$6=H96,1,0))</f>
        <v>1</v>
      </c>
      <c r="L96" s="132">
        <f>IF(Benchmarking!$I$8="All",1,IF(Benchmarking!$I$8=I96,1,0))</f>
        <v>0</v>
      </c>
      <c r="M96" s="132">
        <f t="shared" si="9"/>
        <v>0</v>
      </c>
      <c r="N96" s="133">
        <v>1643799.94</v>
      </c>
      <c r="O96" s="133">
        <v>0</v>
      </c>
      <c r="P96" s="133">
        <v>555688.87</v>
      </c>
      <c r="Q96" s="133">
        <v>103779.26000000001</v>
      </c>
      <c r="R96" s="133">
        <v>72804.040000000008</v>
      </c>
      <c r="S96" s="133">
        <v>66634.740000000005</v>
      </c>
      <c r="T96" s="133">
        <v>131791.01</v>
      </c>
      <c r="U96" s="133">
        <v>13644</v>
      </c>
      <c r="V96" s="133">
        <v>9939.8000000000011</v>
      </c>
      <c r="W96" s="133">
        <v>20376.47</v>
      </c>
      <c r="X96" s="133">
        <v>14117.28</v>
      </c>
      <c r="Y96" s="133">
        <v>58386.380000000005</v>
      </c>
      <c r="Z96" s="133">
        <v>9118.69</v>
      </c>
      <c r="AA96" s="133">
        <v>17394.54</v>
      </c>
      <c r="AB96" s="133">
        <v>22207.82</v>
      </c>
      <c r="AC96" s="133">
        <v>28450.71</v>
      </c>
      <c r="AD96" s="133">
        <v>58880</v>
      </c>
      <c r="AE96" s="133">
        <v>9673.2199999999993</v>
      </c>
      <c r="AF96" s="133">
        <v>150644.55000000002</v>
      </c>
      <c r="AG96" s="133">
        <v>17000.78</v>
      </c>
      <c r="AH96" s="133">
        <v>0</v>
      </c>
      <c r="AI96" s="133">
        <v>63213.21</v>
      </c>
      <c r="AJ96" s="133">
        <v>21162.63</v>
      </c>
      <c r="AK96" s="133">
        <v>25030.850000000002</v>
      </c>
      <c r="AL96" s="133">
        <v>45845.21</v>
      </c>
      <c r="AM96" s="133">
        <v>101265.67</v>
      </c>
      <c r="AN96" s="133">
        <v>17084.689999999999</v>
      </c>
      <c r="AO96" s="133">
        <v>34782.910000000003</v>
      </c>
      <c r="AP96" s="133">
        <v>0</v>
      </c>
      <c r="AQ96" s="133">
        <v>0</v>
      </c>
      <c r="AR96" s="133">
        <v>14495.1</v>
      </c>
      <c r="AS96" s="133">
        <v>0</v>
      </c>
      <c r="AT96" s="133">
        <v>0</v>
      </c>
      <c r="AU96" s="134">
        <f t="shared" si="10"/>
        <v>-2172648.41</v>
      </c>
      <c r="AV96" s="135">
        <v>-551942.59</v>
      </c>
      <c r="AW96" s="158">
        <f t="shared" si="11"/>
        <v>0</v>
      </c>
      <c r="AX96" s="158">
        <f t="shared" si="12"/>
        <v>-59167.819999999992</v>
      </c>
      <c r="AY96" s="133">
        <v>0</v>
      </c>
      <c r="AZ96" s="133">
        <v>-56315</v>
      </c>
      <c r="BA96" s="133">
        <v>0</v>
      </c>
      <c r="BB96" s="133">
        <v>-2488.5</v>
      </c>
      <c r="BC96" s="133">
        <v>-679.7</v>
      </c>
      <c r="BD96" s="133">
        <v>-76311.64</v>
      </c>
      <c r="BE96" s="133">
        <v>-29845.3</v>
      </c>
      <c r="BF96" s="133">
        <v>-11917</v>
      </c>
      <c r="BG96" s="133">
        <v>-47071.4</v>
      </c>
      <c r="BH96" s="133">
        <v>-58148.200000000004</v>
      </c>
      <c r="BI96" s="133">
        <v>-3230</v>
      </c>
      <c r="BJ96" s="133">
        <v>0</v>
      </c>
      <c r="BK96" s="133">
        <v>0</v>
      </c>
      <c r="BL96" s="133">
        <v>0</v>
      </c>
      <c r="BM96" s="133">
        <v>-102346</v>
      </c>
      <c r="BN96" s="133">
        <v>0</v>
      </c>
      <c r="BO96" s="133">
        <v>-800</v>
      </c>
      <c r="BP96" s="133">
        <v>-26510.2</v>
      </c>
      <c r="BQ96" s="133">
        <v>-2783758.82</v>
      </c>
      <c r="BR96" s="144">
        <v>0</v>
      </c>
      <c r="BS96" s="144">
        <v>0</v>
      </c>
      <c r="BT96" s="144">
        <v>0</v>
      </c>
      <c r="BU96" s="155">
        <f t="shared" si="13"/>
        <v>0</v>
      </c>
      <c r="BV96" s="144">
        <v>0</v>
      </c>
      <c r="BW96" s="144">
        <v>59167.819999999992</v>
      </c>
      <c r="BX96" s="157">
        <f t="shared" si="14"/>
        <v>59167.819999999992</v>
      </c>
      <c r="BY96" s="145"/>
    </row>
    <row r="97" spans="1:77" x14ac:dyDescent="0.25">
      <c r="A97" s="87">
        <v>2524</v>
      </c>
      <c r="B97" s="88" t="s">
        <v>183</v>
      </c>
      <c r="C97" s="136">
        <v>0</v>
      </c>
      <c r="D97" s="181">
        <v>184</v>
      </c>
      <c r="E97" s="136">
        <v>0</v>
      </c>
      <c r="F97" s="136">
        <v>4.583333333333333</v>
      </c>
      <c r="G97" s="132" t="str">
        <f t="shared" si="8"/>
        <v>No</v>
      </c>
      <c r="H97" s="132" t="s">
        <v>220</v>
      </c>
      <c r="I97" s="132" t="str">
        <f t="shared" si="15"/>
        <v>100-199</v>
      </c>
      <c r="J97" s="132">
        <f>IF(G97=Benchmarking!$I$4,1,0)</f>
        <v>1</v>
      </c>
      <c r="K97" s="132">
        <f>IF(Benchmarking!$I$6="All",1,IF(Benchmarking!$I$6=H97,1,0))</f>
        <v>1</v>
      </c>
      <c r="L97" s="132">
        <f>IF(Benchmarking!$I$8="All",1,IF(Benchmarking!$I$8=I97,1,0))</f>
        <v>1</v>
      </c>
      <c r="M97" s="132">
        <f t="shared" si="9"/>
        <v>1</v>
      </c>
      <c r="N97" s="133">
        <v>473664.99</v>
      </c>
      <c r="O97" s="133">
        <v>0</v>
      </c>
      <c r="P97" s="133">
        <v>193665.05000000002</v>
      </c>
      <c r="Q97" s="133">
        <v>12807.56</v>
      </c>
      <c r="R97" s="133">
        <v>28744.21</v>
      </c>
      <c r="S97" s="133">
        <v>0</v>
      </c>
      <c r="T97" s="133">
        <v>56355</v>
      </c>
      <c r="U97" s="133">
        <v>3824.26</v>
      </c>
      <c r="V97" s="133">
        <v>4162.47</v>
      </c>
      <c r="W97" s="133">
        <v>2298.31</v>
      </c>
      <c r="X97" s="133">
        <v>3670.32</v>
      </c>
      <c r="Y97" s="133">
        <v>6769.28</v>
      </c>
      <c r="Z97" s="133">
        <v>6496.42</v>
      </c>
      <c r="AA97" s="133">
        <v>1706.43</v>
      </c>
      <c r="AB97" s="133">
        <v>10424.89</v>
      </c>
      <c r="AC97" s="133">
        <v>14362.11</v>
      </c>
      <c r="AD97" s="133">
        <v>16217.5</v>
      </c>
      <c r="AE97" s="133">
        <v>9147.82</v>
      </c>
      <c r="AF97" s="133">
        <v>47462.96</v>
      </c>
      <c r="AG97" s="133">
        <v>8645.4500000000007</v>
      </c>
      <c r="AH97" s="133">
        <v>0</v>
      </c>
      <c r="AI97" s="133">
        <v>8491.19</v>
      </c>
      <c r="AJ97" s="133">
        <v>5446.4400000000005</v>
      </c>
      <c r="AK97" s="133">
        <v>14421.29</v>
      </c>
      <c r="AL97" s="133">
        <v>33766.74</v>
      </c>
      <c r="AM97" s="133">
        <v>165</v>
      </c>
      <c r="AN97" s="133">
        <v>1659.99</v>
      </c>
      <c r="AO97" s="133">
        <v>28145.86</v>
      </c>
      <c r="AP97" s="133">
        <v>0</v>
      </c>
      <c r="AQ97" s="133">
        <v>0</v>
      </c>
      <c r="AR97" s="133">
        <v>17322.400000000001</v>
      </c>
      <c r="AS97" s="133">
        <v>0</v>
      </c>
      <c r="AT97" s="133">
        <v>0</v>
      </c>
      <c r="AU97" s="134">
        <f t="shared" si="10"/>
        <v>-666480.19000000006</v>
      </c>
      <c r="AV97" s="135">
        <v>-86717.49</v>
      </c>
      <c r="AW97" s="158">
        <f t="shared" si="11"/>
        <v>0</v>
      </c>
      <c r="AX97" s="158">
        <f t="shared" si="12"/>
        <v>-37032.39</v>
      </c>
      <c r="AY97" s="133">
        <v>0</v>
      </c>
      <c r="AZ97" s="133">
        <v>-59090</v>
      </c>
      <c r="BA97" s="133">
        <v>-1200</v>
      </c>
      <c r="BB97" s="133">
        <v>-5849.52</v>
      </c>
      <c r="BC97" s="133">
        <v>-2580</v>
      </c>
      <c r="BD97" s="133">
        <v>-19624.740000000002</v>
      </c>
      <c r="BE97" s="133">
        <v>0</v>
      </c>
      <c r="BF97" s="133">
        <v>-4718.24</v>
      </c>
      <c r="BG97" s="133">
        <v>-68.87</v>
      </c>
      <c r="BH97" s="133">
        <v>-4430.95</v>
      </c>
      <c r="BI97" s="133">
        <v>-500</v>
      </c>
      <c r="BJ97" s="133">
        <v>0</v>
      </c>
      <c r="BK97" s="133">
        <v>0</v>
      </c>
      <c r="BL97" s="133">
        <v>0</v>
      </c>
      <c r="BM97" s="133">
        <v>-40967</v>
      </c>
      <c r="BN97" s="133">
        <v>0</v>
      </c>
      <c r="BO97" s="133">
        <v>0</v>
      </c>
      <c r="BP97" s="133">
        <v>-11847.5</v>
      </c>
      <c r="BQ97" s="133">
        <v>-790230.07000000007</v>
      </c>
      <c r="BR97" s="144">
        <v>0</v>
      </c>
      <c r="BS97" s="144">
        <v>0</v>
      </c>
      <c r="BT97" s="144">
        <v>0</v>
      </c>
      <c r="BU97" s="155">
        <f t="shared" si="13"/>
        <v>0</v>
      </c>
      <c r="BV97" s="144">
        <v>0</v>
      </c>
      <c r="BW97" s="144">
        <v>37032.39</v>
      </c>
      <c r="BX97" s="157">
        <f t="shared" si="14"/>
        <v>37032.39</v>
      </c>
      <c r="BY97" s="145"/>
    </row>
    <row r="98" spans="1:77" x14ac:dyDescent="0.25">
      <c r="A98" s="87">
        <v>2525</v>
      </c>
      <c r="B98" s="88" t="s">
        <v>184</v>
      </c>
      <c r="C98" s="136">
        <v>0</v>
      </c>
      <c r="D98" s="181">
        <v>387</v>
      </c>
      <c r="E98" s="136">
        <v>0</v>
      </c>
      <c r="F98" s="136">
        <v>5.833333333333333</v>
      </c>
      <c r="G98" s="132" t="str">
        <f t="shared" si="8"/>
        <v>No</v>
      </c>
      <c r="H98" s="132" t="s">
        <v>220</v>
      </c>
      <c r="I98" s="132" t="str">
        <f t="shared" si="15"/>
        <v>300-399</v>
      </c>
      <c r="J98" s="132">
        <f>IF(G98=Benchmarking!$I$4,1,0)</f>
        <v>1</v>
      </c>
      <c r="K98" s="132">
        <f>IF(Benchmarking!$I$6="All",1,IF(Benchmarking!$I$6=H98,1,0))</f>
        <v>1</v>
      </c>
      <c r="L98" s="132">
        <f>IF(Benchmarking!$I$8="All",1,IF(Benchmarking!$I$8=I98,1,0))</f>
        <v>0</v>
      </c>
      <c r="M98" s="132">
        <f t="shared" si="9"/>
        <v>0</v>
      </c>
      <c r="N98" s="133">
        <v>993858.9</v>
      </c>
      <c r="O98" s="133">
        <v>13469.82</v>
      </c>
      <c r="P98" s="133">
        <v>320789.49</v>
      </c>
      <c r="Q98" s="133">
        <v>70398.27</v>
      </c>
      <c r="R98" s="133">
        <v>94187.32</v>
      </c>
      <c r="S98" s="133">
        <v>0</v>
      </c>
      <c r="T98" s="133">
        <v>77094.570000000007</v>
      </c>
      <c r="U98" s="133">
        <v>969.81000000000006</v>
      </c>
      <c r="V98" s="133">
        <v>13619.62</v>
      </c>
      <c r="W98" s="133">
        <v>12934.630000000001</v>
      </c>
      <c r="X98" s="133">
        <v>8996.76</v>
      </c>
      <c r="Y98" s="133">
        <v>26718.510000000002</v>
      </c>
      <c r="Z98" s="133">
        <v>3750.08</v>
      </c>
      <c r="AA98" s="133">
        <v>18207.46</v>
      </c>
      <c r="AB98" s="133">
        <v>9395</v>
      </c>
      <c r="AC98" s="133">
        <v>30444.38</v>
      </c>
      <c r="AD98" s="133">
        <v>41728</v>
      </c>
      <c r="AE98" s="133">
        <v>14157.23</v>
      </c>
      <c r="AF98" s="133">
        <v>95534.34</v>
      </c>
      <c r="AG98" s="133">
        <v>20354.03</v>
      </c>
      <c r="AH98" s="133">
        <v>0</v>
      </c>
      <c r="AI98" s="133">
        <v>22322.03</v>
      </c>
      <c r="AJ98" s="133">
        <v>13350.42</v>
      </c>
      <c r="AK98" s="133">
        <v>8797.65</v>
      </c>
      <c r="AL98" s="133">
        <v>50448.06</v>
      </c>
      <c r="AM98" s="133">
        <v>0</v>
      </c>
      <c r="AN98" s="133">
        <v>15202.12</v>
      </c>
      <c r="AO98" s="133">
        <v>30910.06</v>
      </c>
      <c r="AP98" s="133">
        <v>0</v>
      </c>
      <c r="AQ98" s="133">
        <v>0</v>
      </c>
      <c r="AR98" s="133">
        <v>21581.47</v>
      </c>
      <c r="AS98" s="133">
        <v>0</v>
      </c>
      <c r="AT98" s="133">
        <v>0</v>
      </c>
      <c r="AU98" s="134">
        <f t="shared" si="10"/>
        <v>-1439079.12</v>
      </c>
      <c r="AV98" s="135">
        <v>-283008.88</v>
      </c>
      <c r="AW98" s="158">
        <f t="shared" si="11"/>
        <v>0</v>
      </c>
      <c r="AX98" s="158">
        <f t="shared" si="12"/>
        <v>-32091.619999999995</v>
      </c>
      <c r="AY98" s="133">
        <v>0</v>
      </c>
      <c r="AZ98" s="133">
        <v>-134500</v>
      </c>
      <c r="BA98" s="133">
        <v>-1200</v>
      </c>
      <c r="BB98" s="133">
        <v>-1609.16</v>
      </c>
      <c r="BC98" s="133">
        <v>-580</v>
      </c>
      <c r="BD98" s="133">
        <v>-27751.21</v>
      </c>
      <c r="BE98" s="133">
        <v>0</v>
      </c>
      <c r="BF98" s="133">
        <v>-10313</v>
      </c>
      <c r="BG98" s="133">
        <v>0</v>
      </c>
      <c r="BH98" s="133">
        <v>-13969.17</v>
      </c>
      <c r="BI98" s="133">
        <v>-4917.33</v>
      </c>
      <c r="BJ98" s="133">
        <v>0</v>
      </c>
      <c r="BK98" s="133">
        <v>0</v>
      </c>
      <c r="BL98" s="133">
        <v>0</v>
      </c>
      <c r="BM98" s="133">
        <v>-63332</v>
      </c>
      <c r="BN98" s="133">
        <v>-1676.17</v>
      </c>
      <c r="BO98" s="133">
        <v>0</v>
      </c>
      <c r="BP98" s="133">
        <v>-28355.21</v>
      </c>
      <c r="BQ98" s="133">
        <v>-1754179.62</v>
      </c>
      <c r="BR98" s="144">
        <v>0</v>
      </c>
      <c r="BS98" s="144">
        <v>0</v>
      </c>
      <c r="BT98" s="144">
        <v>0</v>
      </c>
      <c r="BU98" s="155">
        <f t="shared" si="13"/>
        <v>0</v>
      </c>
      <c r="BV98" s="144">
        <v>0</v>
      </c>
      <c r="BW98" s="144">
        <v>32091.619999999995</v>
      </c>
      <c r="BX98" s="157">
        <f t="shared" si="14"/>
        <v>32091.619999999995</v>
      </c>
      <c r="BY98" s="145"/>
    </row>
    <row r="99" spans="1:77" x14ac:dyDescent="0.25">
      <c r="A99" s="87">
        <v>2530</v>
      </c>
      <c r="B99" s="88" t="s">
        <v>185</v>
      </c>
      <c r="C99" s="136">
        <v>0</v>
      </c>
      <c r="D99" s="181">
        <v>589</v>
      </c>
      <c r="E99" s="136">
        <v>0</v>
      </c>
      <c r="F99" s="136">
        <v>4.833333333333333</v>
      </c>
      <c r="G99" s="132" t="str">
        <f t="shared" si="8"/>
        <v>No</v>
      </c>
      <c r="H99" s="132" t="s">
        <v>220</v>
      </c>
      <c r="I99" s="132" t="str">
        <f t="shared" si="15"/>
        <v>500+</v>
      </c>
      <c r="J99" s="132">
        <f>IF(G99=Benchmarking!$I$4,1,0)</f>
        <v>1</v>
      </c>
      <c r="K99" s="132">
        <f>IF(Benchmarking!$I$6="All",1,IF(Benchmarking!$I$6=H99,1,0))</f>
        <v>1</v>
      </c>
      <c r="L99" s="132">
        <f>IF(Benchmarking!$I$8="All",1,IF(Benchmarking!$I$8=I99,1,0))</f>
        <v>0</v>
      </c>
      <c r="M99" s="132">
        <f t="shared" si="9"/>
        <v>0</v>
      </c>
      <c r="N99" s="133">
        <v>1324857.3700000001</v>
      </c>
      <c r="O99" s="133">
        <v>7629.76</v>
      </c>
      <c r="P99" s="133">
        <v>466053.24</v>
      </c>
      <c r="Q99" s="133">
        <v>95320.69</v>
      </c>
      <c r="R99" s="133">
        <v>60379.42</v>
      </c>
      <c r="S99" s="133">
        <v>0</v>
      </c>
      <c r="T99" s="133">
        <v>51516.47</v>
      </c>
      <c r="U99" s="133">
        <v>11320.77</v>
      </c>
      <c r="V99" s="133">
        <v>15403.17</v>
      </c>
      <c r="W99" s="133">
        <v>1157.1000000000001</v>
      </c>
      <c r="X99" s="133">
        <v>13629.48</v>
      </c>
      <c r="Y99" s="133">
        <v>33288.6</v>
      </c>
      <c r="Z99" s="133">
        <v>35501.870000000003</v>
      </c>
      <c r="AA99" s="133">
        <v>4926.74</v>
      </c>
      <c r="AB99" s="133">
        <v>7040.56</v>
      </c>
      <c r="AC99" s="133">
        <v>34115.79</v>
      </c>
      <c r="AD99" s="133">
        <v>46336</v>
      </c>
      <c r="AE99" s="133">
        <v>27910.49</v>
      </c>
      <c r="AF99" s="133">
        <v>142740.67000000001</v>
      </c>
      <c r="AG99" s="133">
        <v>16881.32</v>
      </c>
      <c r="AH99" s="133">
        <v>0</v>
      </c>
      <c r="AI99" s="133">
        <v>29971.760000000002</v>
      </c>
      <c r="AJ99" s="133">
        <v>20224.89</v>
      </c>
      <c r="AK99" s="133">
        <v>2986.67</v>
      </c>
      <c r="AL99" s="133">
        <v>82235.42</v>
      </c>
      <c r="AM99" s="133">
        <v>73706.98</v>
      </c>
      <c r="AN99" s="133">
        <v>68308</v>
      </c>
      <c r="AO99" s="133">
        <v>47090.270000000004</v>
      </c>
      <c r="AP99" s="133">
        <v>0</v>
      </c>
      <c r="AQ99" s="133">
        <v>0</v>
      </c>
      <c r="AR99" s="133">
        <v>88845</v>
      </c>
      <c r="AS99" s="133">
        <v>0</v>
      </c>
      <c r="AT99" s="133">
        <v>0</v>
      </c>
      <c r="AU99" s="134">
        <f t="shared" si="10"/>
        <v>-2079981.3900000004</v>
      </c>
      <c r="AV99" s="135">
        <v>-533760.61</v>
      </c>
      <c r="AW99" s="158">
        <f t="shared" si="11"/>
        <v>0</v>
      </c>
      <c r="AX99" s="158">
        <f t="shared" si="12"/>
        <v>-22629.390000000003</v>
      </c>
      <c r="AY99" s="133">
        <v>0</v>
      </c>
      <c r="AZ99" s="133">
        <v>-57437</v>
      </c>
      <c r="BA99" s="133">
        <v>-1950</v>
      </c>
      <c r="BB99" s="133">
        <v>-3158</v>
      </c>
      <c r="BC99" s="133">
        <v>-2182.1799999999998</v>
      </c>
      <c r="BD99" s="133">
        <v>-3138.19</v>
      </c>
      <c r="BE99" s="133">
        <v>0</v>
      </c>
      <c r="BF99" s="133">
        <v>0</v>
      </c>
      <c r="BG99" s="133">
        <v>-28672.510000000002</v>
      </c>
      <c r="BH99" s="133">
        <v>-30732.2</v>
      </c>
      <c r="BI99" s="133">
        <v>-6062.1500000000005</v>
      </c>
      <c r="BJ99" s="133">
        <v>0</v>
      </c>
      <c r="BK99" s="133">
        <v>0</v>
      </c>
      <c r="BL99" s="133">
        <v>0</v>
      </c>
      <c r="BM99" s="133">
        <v>-100822</v>
      </c>
      <c r="BN99" s="133">
        <v>0</v>
      </c>
      <c r="BO99" s="133">
        <v>0</v>
      </c>
      <c r="BP99" s="133">
        <v>-25504.799999999999</v>
      </c>
      <c r="BQ99" s="133">
        <v>-2636371.39</v>
      </c>
      <c r="BR99" s="144">
        <v>0</v>
      </c>
      <c r="BS99" s="144">
        <v>0</v>
      </c>
      <c r="BT99" s="144">
        <v>0</v>
      </c>
      <c r="BU99" s="155">
        <f t="shared" si="13"/>
        <v>0</v>
      </c>
      <c r="BV99" s="144">
        <v>0</v>
      </c>
      <c r="BW99" s="144">
        <v>22629.390000000003</v>
      </c>
      <c r="BX99" s="157">
        <f t="shared" si="14"/>
        <v>22629.390000000003</v>
      </c>
      <c r="BY99" s="145"/>
    </row>
    <row r="100" spans="1:77" x14ac:dyDescent="0.25">
      <c r="A100" s="87">
        <v>2532</v>
      </c>
      <c r="B100" s="88" t="s">
        <v>286</v>
      </c>
      <c r="C100" s="136">
        <v>0</v>
      </c>
      <c r="D100" s="181">
        <v>198</v>
      </c>
      <c r="E100" s="136">
        <v>0</v>
      </c>
      <c r="F100" s="136">
        <v>5</v>
      </c>
      <c r="G100" s="132" t="str">
        <f t="shared" si="8"/>
        <v>No</v>
      </c>
      <c r="H100" s="132" t="s">
        <v>220</v>
      </c>
      <c r="I100" s="132" t="str">
        <f t="shared" si="15"/>
        <v>100-199</v>
      </c>
      <c r="J100" s="132">
        <f>IF(G100=Benchmarking!$I$4,1,0)</f>
        <v>1</v>
      </c>
      <c r="K100" s="132">
        <f>IF(Benchmarking!$I$6="All",1,IF(Benchmarking!$I$6=H100,1,0))</f>
        <v>1</v>
      </c>
      <c r="L100" s="132">
        <f>IF(Benchmarking!$I$8="All",1,IF(Benchmarking!$I$8=I100,1,0))</f>
        <v>1</v>
      </c>
      <c r="M100" s="132">
        <f t="shared" si="9"/>
        <v>1</v>
      </c>
      <c r="N100" s="133">
        <v>498357.14</v>
      </c>
      <c r="O100" s="133">
        <v>14693.82</v>
      </c>
      <c r="P100" s="133">
        <v>219042.45</v>
      </c>
      <c r="Q100" s="133">
        <v>26578.190000000002</v>
      </c>
      <c r="R100" s="133">
        <v>84700.540000000008</v>
      </c>
      <c r="S100" s="133">
        <v>0</v>
      </c>
      <c r="T100" s="133">
        <v>41206.44</v>
      </c>
      <c r="U100" s="133">
        <v>5476.43</v>
      </c>
      <c r="V100" s="133">
        <v>3645.83</v>
      </c>
      <c r="W100" s="133">
        <v>5560.82</v>
      </c>
      <c r="X100" s="133">
        <v>4386.4800000000005</v>
      </c>
      <c r="Y100" s="133">
        <v>7022.04</v>
      </c>
      <c r="Z100" s="133">
        <v>3676.65</v>
      </c>
      <c r="AA100" s="133">
        <v>4484.55</v>
      </c>
      <c r="AB100" s="133">
        <v>11591.94</v>
      </c>
      <c r="AC100" s="133">
        <v>19800.150000000001</v>
      </c>
      <c r="AD100" s="133">
        <v>18712.5</v>
      </c>
      <c r="AE100" s="133">
        <v>8695.51</v>
      </c>
      <c r="AF100" s="133">
        <v>34580.11</v>
      </c>
      <c r="AG100" s="133">
        <v>4407.47</v>
      </c>
      <c r="AH100" s="133">
        <v>0</v>
      </c>
      <c r="AI100" s="133">
        <v>11924.01</v>
      </c>
      <c r="AJ100" s="133">
        <v>6509.16</v>
      </c>
      <c r="AK100" s="133">
        <v>3673.63</v>
      </c>
      <c r="AL100" s="133">
        <v>31315.18</v>
      </c>
      <c r="AM100" s="133">
        <v>11775.64</v>
      </c>
      <c r="AN100" s="133">
        <v>24879.010000000002</v>
      </c>
      <c r="AO100" s="133">
        <v>13601.92</v>
      </c>
      <c r="AP100" s="133">
        <v>0</v>
      </c>
      <c r="AQ100" s="133">
        <v>0</v>
      </c>
      <c r="AR100" s="133">
        <v>0</v>
      </c>
      <c r="AS100" s="133">
        <v>0</v>
      </c>
      <c r="AT100" s="133">
        <v>0</v>
      </c>
      <c r="AU100" s="134">
        <f t="shared" si="10"/>
        <v>-762803.82000000007</v>
      </c>
      <c r="AV100" s="135">
        <v>-94106.22</v>
      </c>
      <c r="AW100" s="158">
        <f t="shared" si="11"/>
        <v>0</v>
      </c>
      <c r="AX100" s="158">
        <f t="shared" si="12"/>
        <v>-53249.549999999988</v>
      </c>
      <c r="AY100" s="133">
        <v>0</v>
      </c>
      <c r="AZ100" s="133">
        <v>-15975</v>
      </c>
      <c r="BA100" s="133">
        <v>0</v>
      </c>
      <c r="BB100" s="133">
        <v>-2145.84</v>
      </c>
      <c r="BC100" s="133">
        <v>-102.92</v>
      </c>
      <c r="BD100" s="133">
        <v>-95810.94</v>
      </c>
      <c r="BE100" s="133">
        <v>0</v>
      </c>
      <c r="BF100" s="133">
        <v>-7740</v>
      </c>
      <c r="BG100" s="133">
        <v>0</v>
      </c>
      <c r="BH100" s="133">
        <v>-13304.5</v>
      </c>
      <c r="BI100" s="133">
        <v>-2916.5</v>
      </c>
      <c r="BJ100" s="133">
        <v>0</v>
      </c>
      <c r="BK100" s="133">
        <v>0</v>
      </c>
      <c r="BL100" s="133">
        <v>0</v>
      </c>
      <c r="BM100" s="133">
        <v>-53237</v>
      </c>
      <c r="BN100" s="133">
        <v>0</v>
      </c>
      <c r="BO100" s="133">
        <v>0</v>
      </c>
      <c r="BP100" s="133">
        <v>-8405.43</v>
      </c>
      <c r="BQ100" s="133">
        <v>-910159.59</v>
      </c>
      <c r="BR100" s="144">
        <v>0</v>
      </c>
      <c r="BS100" s="144">
        <v>0</v>
      </c>
      <c r="BT100" s="144">
        <v>0</v>
      </c>
      <c r="BU100" s="155">
        <f t="shared" si="13"/>
        <v>0</v>
      </c>
      <c r="BV100" s="144">
        <v>0</v>
      </c>
      <c r="BW100" s="144">
        <v>53249.549999999988</v>
      </c>
      <c r="BX100" s="157">
        <f t="shared" si="14"/>
        <v>53249.549999999988</v>
      </c>
      <c r="BY100" s="145"/>
    </row>
    <row r="101" spans="1:77" x14ac:dyDescent="0.25">
      <c r="A101" s="87">
        <v>2539</v>
      </c>
      <c r="B101" s="88" t="s">
        <v>186</v>
      </c>
      <c r="C101" s="136">
        <v>0</v>
      </c>
      <c r="D101" s="181">
        <v>205</v>
      </c>
      <c r="E101" s="136">
        <v>0</v>
      </c>
      <c r="F101" s="136">
        <v>4.666666666666667</v>
      </c>
      <c r="G101" s="132" t="str">
        <f t="shared" si="8"/>
        <v>No</v>
      </c>
      <c r="H101" s="132" t="s">
        <v>220</v>
      </c>
      <c r="I101" s="132" t="str">
        <f t="shared" si="15"/>
        <v>200-299</v>
      </c>
      <c r="J101" s="132">
        <f>IF(G101=Benchmarking!$I$4,1,0)</f>
        <v>1</v>
      </c>
      <c r="K101" s="132">
        <f>IF(Benchmarking!$I$6="All",1,IF(Benchmarking!$I$6=H101,1,0))</f>
        <v>1</v>
      </c>
      <c r="L101" s="132">
        <f>IF(Benchmarking!$I$8="All",1,IF(Benchmarking!$I$8=I101,1,0))</f>
        <v>0</v>
      </c>
      <c r="M101" s="132">
        <f t="shared" si="9"/>
        <v>0</v>
      </c>
      <c r="N101" s="133">
        <v>471656.26</v>
      </c>
      <c r="O101" s="133">
        <v>44822.63</v>
      </c>
      <c r="P101" s="133">
        <v>159318.72</v>
      </c>
      <c r="Q101" s="133">
        <v>22646.03</v>
      </c>
      <c r="R101" s="133">
        <v>54904.55</v>
      </c>
      <c r="S101" s="133">
        <v>0</v>
      </c>
      <c r="T101" s="133">
        <v>32960.17</v>
      </c>
      <c r="U101" s="133">
        <v>5957.02</v>
      </c>
      <c r="V101" s="133">
        <v>2761</v>
      </c>
      <c r="W101" s="133">
        <v>4099.1000000000004</v>
      </c>
      <c r="X101" s="133">
        <v>4677.4800000000005</v>
      </c>
      <c r="Y101" s="133">
        <v>19543.670000000002</v>
      </c>
      <c r="Z101" s="133">
        <v>10364.52</v>
      </c>
      <c r="AA101" s="133">
        <v>17960.77</v>
      </c>
      <c r="AB101" s="133">
        <v>2986.76</v>
      </c>
      <c r="AC101" s="133">
        <v>14239.43</v>
      </c>
      <c r="AD101" s="133">
        <v>23203.5</v>
      </c>
      <c r="AE101" s="133">
        <v>7510.97</v>
      </c>
      <c r="AF101" s="133">
        <v>50067.58</v>
      </c>
      <c r="AG101" s="133">
        <v>17630.37</v>
      </c>
      <c r="AH101" s="133">
        <v>0</v>
      </c>
      <c r="AI101" s="133">
        <v>13890.23</v>
      </c>
      <c r="AJ101" s="133">
        <v>6940.89</v>
      </c>
      <c r="AK101" s="133">
        <v>3092.78</v>
      </c>
      <c r="AL101" s="133">
        <v>33729.480000000003</v>
      </c>
      <c r="AM101" s="133">
        <v>13523</v>
      </c>
      <c r="AN101" s="133">
        <v>21573.56</v>
      </c>
      <c r="AO101" s="133">
        <v>13194.380000000001</v>
      </c>
      <c r="AP101" s="133">
        <v>0</v>
      </c>
      <c r="AQ101" s="133">
        <v>0</v>
      </c>
      <c r="AR101" s="133">
        <v>0</v>
      </c>
      <c r="AS101" s="133">
        <v>0</v>
      </c>
      <c r="AT101" s="133">
        <v>0</v>
      </c>
      <c r="AU101" s="134">
        <f t="shared" si="10"/>
        <v>-796833.39</v>
      </c>
      <c r="AV101" s="135">
        <v>-110536.61</v>
      </c>
      <c r="AW101" s="158">
        <f t="shared" si="11"/>
        <v>0</v>
      </c>
      <c r="AX101" s="158">
        <f t="shared" si="12"/>
        <v>-40798.050000000003</v>
      </c>
      <c r="AY101" s="133">
        <v>0</v>
      </c>
      <c r="AZ101" s="133">
        <v>-14105</v>
      </c>
      <c r="BA101" s="133">
        <v>0</v>
      </c>
      <c r="BB101" s="133">
        <v>-87.5</v>
      </c>
      <c r="BC101" s="133">
        <v>-6191.64</v>
      </c>
      <c r="BD101" s="133">
        <v>-15766.83</v>
      </c>
      <c r="BE101" s="133">
        <v>0</v>
      </c>
      <c r="BF101" s="133">
        <v>-11166</v>
      </c>
      <c r="BG101" s="133">
        <v>0</v>
      </c>
      <c r="BH101" s="133">
        <v>-26886.799999999999</v>
      </c>
      <c r="BI101" s="133">
        <v>-2762.63</v>
      </c>
      <c r="BJ101" s="133">
        <v>0</v>
      </c>
      <c r="BK101" s="133">
        <v>0</v>
      </c>
      <c r="BL101" s="133">
        <v>0</v>
      </c>
      <c r="BM101" s="133">
        <v>-52265</v>
      </c>
      <c r="BN101" s="133">
        <v>0</v>
      </c>
      <c r="BO101" s="133">
        <v>-840</v>
      </c>
      <c r="BP101" s="133">
        <v>-8717.2900000000009</v>
      </c>
      <c r="BQ101" s="133">
        <v>-948168.05</v>
      </c>
      <c r="BR101" s="144">
        <v>0</v>
      </c>
      <c r="BS101" s="144">
        <v>0</v>
      </c>
      <c r="BT101" s="144">
        <v>0</v>
      </c>
      <c r="BU101" s="155">
        <f t="shared" si="13"/>
        <v>0</v>
      </c>
      <c r="BV101" s="144">
        <v>0</v>
      </c>
      <c r="BW101" s="144">
        <v>40798.050000000003</v>
      </c>
      <c r="BX101" s="157">
        <f t="shared" si="14"/>
        <v>40798.050000000003</v>
      </c>
      <c r="BY101" s="145"/>
    </row>
    <row r="102" spans="1:77" x14ac:dyDescent="0.25">
      <c r="A102" s="87">
        <v>2545</v>
      </c>
      <c r="B102" s="88" t="s">
        <v>187</v>
      </c>
      <c r="C102" s="136">
        <v>0</v>
      </c>
      <c r="D102" s="181">
        <v>420</v>
      </c>
      <c r="E102" s="136">
        <v>0</v>
      </c>
      <c r="F102" s="136">
        <v>7.583333333333333</v>
      </c>
      <c r="G102" s="132" t="str">
        <f t="shared" si="8"/>
        <v>No</v>
      </c>
      <c r="H102" s="132" t="s">
        <v>220</v>
      </c>
      <c r="I102" s="132" t="str">
        <f t="shared" si="15"/>
        <v>400-499</v>
      </c>
      <c r="J102" s="132">
        <f>IF(G102=Benchmarking!$I$4,1,0)</f>
        <v>1</v>
      </c>
      <c r="K102" s="132">
        <f>IF(Benchmarking!$I$6="All",1,IF(Benchmarking!$I$6=H102,1,0))</f>
        <v>1</v>
      </c>
      <c r="L102" s="132">
        <f>IF(Benchmarking!$I$8="All",1,IF(Benchmarking!$I$8=I102,1,0))</f>
        <v>0</v>
      </c>
      <c r="M102" s="132">
        <f t="shared" si="9"/>
        <v>0</v>
      </c>
      <c r="N102" s="133">
        <v>993217.05</v>
      </c>
      <c r="O102" s="133">
        <v>18220.689999999999</v>
      </c>
      <c r="P102" s="133">
        <v>346585.65</v>
      </c>
      <c r="Q102" s="133">
        <v>56469.57</v>
      </c>
      <c r="R102" s="133">
        <v>100329.09</v>
      </c>
      <c r="S102" s="133">
        <v>0</v>
      </c>
      <c r="T102" s="133">
        <v>60680.1</v>
      </c>
      <c r="U102" s="133">
        <v>7139.02</v>
      </c>
      <c r="V102" s="133">
        <v>3360.27</v>
      </c>
      <c r="W102" s="133">
        <v>794.2</v>
      </c>
      <c r="X102" s="133">
        <v>9354.84</v>
      </c>
      <c r="Y102" s="133">
        <v>19113.04</v>
      </c>
      <c r="Z102" s="133">
        <v>13985.56</v>
      </c>
      <c r="AA102" s="133">
        <v>7052.05</v>
      </c>
      <c r="AB102" s="133">
        <v>8558.77</v>
      </c>
      <c r="AC102" s="133">
        <v>22493.850000000002</v>
      </c>
      <c r="AD102" s="133">
        <v>46592</v>
      </c>
      <c r="AE102" s="133">
        <v>15569.380000000001</v>
      </c>
      <c r="AF102" s="133">
        <v>106920.11</v>
      </c>
      <c r="AG102" s="133">
        <v>46942.3</v>
      </c>
      <c r="AH102" s="133">
        <v>0</v>
      </c>
      <c r="AI102" s="133">
        <v>38927.78</v>
      </c>
      <c r="AJ102" s="133">
        <v>13881.78</v>
      </c>
      <c r="AK102" s="133">
        <v>22721.82</v>
      </c>
      <c r="AL102" s="133">
        <v>97792.17</v>
      </c>
      <c r="AM102" s="133">
        <v>79386.36</v>
      </c>
      <c r="AN102" s="133">
        <v>1963.94</v>
      </c>
      <c r="AO102" s="133">
        <v>22220.48</v>
      </c>
      <c r="AP102" s="133">
        <v>0</v>
      </c>
      <c r="AQ102" s="133">
        <v>0</v>
      </c>
      <c r="AR102" s="133">
        <v>16805</v>
      </c>
      <c r="AS102" s="133">
        <v>0</v>
      </c>
      <c r="AT102" s="133">
        <v>0</v>
      </c>
      <c r="AU102" s="134">
        <f t="shared" si="10"/>
        <v>-1510022.85</v>
      </c>
      <c r="AV102" s="135">
        <v>-320652.24</v>
      </c>
      <c r="AW102" s="158">
        <f t="shared" si="11"/>
        <v>0</v>
      </c>
      <c r="AX102" s="158">
        <f t="shared" si="12"/>
        <v>-90408.12999999999</v>
      </c>
      <c r="AY102" s="133">
        <v>0</v>
      </c>
      <c r="AZ102" s="133">
        <v>-77715</v>
      </c>
      <c r="BA102" s="133">
        <v>-2970</v>
      </c>
      <c r="BB102" s="133">
        <v>-17839.03</v>
      </c>
      <c r="BC102" s="133">
        <v>-6458</v>
      </c>
      <c r="BD102" s="133">
        <v>-23364.44</v>
      </c>
      <c r="BE102" s="133">
        <v>-34199.090000000004</v>
      </c>
      <c r="BF102" s="133">
        <v>0</v>
      </c>
      <c r="BG102" s="133">
        <v>-34747.39</v>
      </c>
      <c r="BH102" s="133">
        <v>-12227.6</v>
      </c>
      <c r="BI102" s="133">
        <v>-4529.2700000000004</v>
      </c>
      <c r="BJ102" s="133">
        <v>0</v>
      </c>
      <c r="BK102" s="133">
        <v>0</v>
      </c>
      <c r="BL102" s="133">
        <v>0</v>
      </c>
      <c r="BM102" s="133">
        <v>-78705</v>
      </c>
      <c r="BN102" s="133">
        <v>0</v>
      </c>
      <c r="BO102" s="133">
        <v>0</v>
      </c>
      <c r="BP102" s="133">
        <v>-21382.080000000002</v>
      </c>
      <c r="BQ102" s="133">
        <v>-1921083.22</v>
      </c>
      <c r="BR102" s="144">
        <v>0</v>
      </c>
      <c r="BS102" s="144">
        <v>0</v>
      </c>
      <c r="BT102" s="144">
        <v>0</v>
      </c>
      <c r="BU102" s="155">
        <f t="shared" si="13"/>
        <v>0</v>
      </c>
      <c r="BV102" s="144">
        <v>0</v>
      </c>
      <c r="BW102" s="144">
        <v>90408.12999999999</v>
      </c>
      <c r="BX102" s="157">
        <f t="shared" si="14"/>
        <v>90408.12999999999</v>
      </c>
      <c r="BY102" s="145"/>
    </row>
    <row r="103" spans="1:77" x14ac:dyDescent="0.25">
      <c r="A103" s="87">
        <v>2552</v>
      </c>
      <c r="B103" s="88" t="s">
        <v>188</v>
      </c>
      <c r="C103" s="136">
        <v>0</v>
      </c>
      <c r="D103" s="181">
        <v>418</v>
      </c>
      <c r="E103" s="136">
        <v>0</v>
      </c>
      <c r="F103" s="136">
        <v>3.3333333333333335</v>
      </c>
      <c r="G103" s="132" t="str">
        <f t="shared" si="8"/>
        <v>No</v>
      </c>
      <c r="H103" s="132" t="s">
        <v>220</v>
      </c>
      <c r="I103" s="132" t="str">
        <f t="shared" si="15"/>
        <v>400-499</v>
      </c>
      <c r="J103" s="132">
        <f>IF(G103=Benchmarking!$I$4,1,0)</f>
        <v>1</v>
      </c>
      <c r="K103" s="132">
        <f>IF(Benchmarking!$I$6="All",1,IF(Benchmarking!$I$6=H103,1,0))</f>
        <v>1</v>
      </c>
      <c r="L103" s="132">
        <f>IF(Benchmarking!$I$8="All",1,IF(Benchmarking!$I$8=I103,1,0))</f>
        <v>0</v>
      </c>
      <c r="M103" s="132">
        <f t="shared" si="9"/>
        <v>0</v>
      </c>
      <c r="N103" s="133">
        <v>852486.05</v>
      </c>
      <c r="O103" s="133">
        <v>22864.23</v>
      </c>
      <c r="P103" s="133">
        <v>387210.32</v>
      </c>
      <c r="Q103" s="133">
        <v>23916.84</v>
      </c>
      <c r="R103" s="133">
        <v>102688.17</v>
      </c>
      <c r="S103" s="133">
        <v>0</v>
      </c>
      <c r="T103" s="133">
        <v>47780.12</v>
      </c>
      <c r="U103" s="133">
        <v>8618.56</v>
      </c>
      <c r="V103" s="133">
        <v>3513.5</v>
      </c>
      <c r="W103" s="133">
        <v>6117.77</v>
      </c>
      <c r="X103" s="133">
        <v>9399.6</v>
      </c>
      <c r="Y103" s="133">
        <v>25792</v>
      </c>
      <c r="Z103" s="133">
        <v>9796.09</v>
      </c>
      <c r="AA103" s="133">
        <v>31872.2</v>
      </c>
      <c r="AB103" s="133">
        <v>2705.75</v>
      </c>
      <c r="AC103" s="133">
        <v>18425.48</v>
      </c>
      <c r="AD103" s="133">
        <v>30720</v>
      </c>
      <c r="AE103" s="133">
        <v>10737.710000000001</v>
      </c>
      <c r="AF103" s="133">
        <v>55274.92</v>
      </c>
      <c r="AG103" s="133">
        <v>27814.75</v>
      </c>
      <c r="AH103" s="133">
        <v>0</v>
      </c>
      <c r="AI103" s="133">
        <v>18594.38</v>
      </c>
      <c r="AJ103" s="133">
        <v>13948.2</v>
      </c>
      <c r="AK103" s="133">
        <v>0</v>
      </c>
      <c r="AL103" s="133">
        <v>60862.32</v>
      </c>
      <c r="AM103" s="133">
        <v>10458</v>
      </c>
      <c r="AN103" s="133">
        <v>15753.61</v>
      </c>
      <c r="AO103" s="133">
        <v>20346.650000000001</v>
      </c>
      <c r="AP103" s="133">
        <v>0</v>
      </c>
      <c r="AQ103" s="133">
        <v>0</v>
      </c>
      <c r="AR103" s="133">
        <v>16143.12</v>
      </c>
      <c r="AS103" s="133">
        <v>0</v>
      </c>
      <c r="AT103" s="133">
        <v>0</v>
      </c>
      <c r="AU103" s="134">
        <f t="shared" si="10"/>
        <v>-1479866.9900000002</v>
      </c>
      <c r="AV103" s="135">
        <v>-332492.62</v>
      </c>
      <c r="AW103" s="158">
        <f t="shared" si="11"/>
        <v>0</v>
      </c>
      <c r="AX103" s="158">
        <f t="shared" si="12"/>
        <v>-35959.439999999995</v>
      </c>
      <c r="AY103" s="133">
        <v>0</v>
      </c>
      <c r="AZ103" s="133">
        <v>-35865</v>
      </c>
      <c r="BA103" s="133">
        <v>0</v>
      </c>
      <c r="BB103" s="133">
        <v>-3365.25</v>
      </c>
      <c r="BC103" s="133">
        <v>-8595.0400000000009</v>
      </c>
      <c r="BD103" s="133">
        <v>-8025.22</v>
      </c>
      <c r="BE103" s="133">
        <v>0</v>
      </c>
      <c r="BF103" s="133">
        <v>0</v>
      </c>
      <c r="BG103" s="133">
        <v>-23419</v>
      </c>
      <c r="BH103" s="133">
        <v>0</v>
      </c>
      <c r="BI103" s="133">
        <v>-11819.710000000001</v>
      </c>
      <c r="BJ103" s="133">
        <v>0</v>
      </c>
      <c r="BK103" s="133">
        <v>0</v>
      </c>
      <c r="BL103" s="133">
        <v>0</v>
      </c>
      <c r="BM103" s="133">
        <v>-90002</v>
      </c>
      <c r="BN103" s="133">
        <v>0</v>
      </c>
      <c r="BO103" s="133">
        <v>0</v>
      </c>
      <c r="BP103" s="133">
        <v>-17768.34</v>
      </c>
      <c r="BQ103" s="133">
        <v>-1848319.05</v>
      </c>
      <c r="BR103" s="144">
        <v>0</v>
      </c>
      <c r="BS103" s="144">
        <v>0</v>
      </c>
      <c r="BT103" s="144">
        <v>0</v>
      </c>
      <c r="BU103" s="155">
        <f t="shared" si="13"/>
        <v>0</v>
      </c>
      <c r="BV103" s="144">
        <v>0</v>
      </c>
      <c r="BW103" s="144">
        <v>35959.439999999995</v>
      </c>
      <c r="BX103" s="157">
        <f t="shared" si="14"/>
        <v>35959.439999999995</v>
      </c>
      <c r="BY103" s="145"/>
    </row>
    <row r="104" spans="1:77" x14ac:dyDescent="0.25">
      <c r="A104" s="87">
        <v>2559</v>
      </c>
      <c r="B104" s="88" t="s">
        <v>189</v>
      </c>
      <c r="C104" s="136">
        <v>0</v>
      </c>
      <c r="D104" s="181">
        <v>195</v>
      </c>
      <c r="E104" s="136">
        <v>0</v>
      </c>
      <c r="F104" s="136">
        <v>8.0833333333333339</v>
      </c>
      <c r="G104" s="132" t="str">
        <f t="shared" si="8"/>
        <v>No</v>
      </c>
      <c r="H104" s="132" t="s">
        <v>220</v>
      </c>
      <c r="I104" s="132" t="str">
        <f t="shared" si="15"/>
        <v>100-199</v>
      </c>
      <c r="J104" s="132">
        <f>IF(G104=Benchmarking!$I$4,1,0)</f>
        <v>1</v>
      </c>
      <c r="K104" s="132">
        <f>IF(Benchmarking!$I$6="All",1,IF(Benchmarking!$I$6=H104,1,0))</f>
        <v>1</v>
      </c>
      <c r="L104" s="132">
        <f>IF(Benchmarking!$I$8="All",1,IF(Benchmarking!$I$8=I104,1,0))</f>
        <v>1</v>
      </c>
      <c r="M104" s="132">
        <f t="shared" si="9"/>
        <v>1</v>
      </c>
      <c r="N104" s="133">
        <v>530992.29</v>
      </c>
      <c r="O104" s="133">
        <v>4915.03</v>
      </c>
      <c r="P104" s="133">
        <v>213520.7</v>
      </c>
      <c r="Q104" s="133">
        <v>31949.530000000002</v>
      </c>
      <c r="R104" s="133">
        <v>49892.49</v>
      </c>
      <c r="S104" s="133">
        <v>0</v>
      </c>
      <c r="T104" s="133">
        <v>25399.47</v>
      </c>
      <c r="U104" s="133">
        <v>4246.4400000000005</v>
      </c>
      <c r="V104" s="133">
        <v>2208</v>
      </c>
      <c r="W104" s="133">
        <v>370.5</v>
      </c>
      <c r="X104" s="133">
        <v>4449.12</v>
      </c>
      <c r="Y104" s="133">
        <v>4814.7700000000004</v>
      </c>
      <c r="Z104" s="133">
        <v>4596.5</v>
      </c>
      <c r="AA104" s="133">
        <v>2778.4900000000002</v>
      </c>
      <c r="AB104" s="133">
        <v>6470.56</v>
      </c>
      <c r="AC104" s="133">
        <v>10827.67</v>
      </c>
      <c r="AD104" s="133">
        <v>19336.25</v>
      </c>
      <c r="AE104" s="133">
        <v>12366.79</v>
      </c>
      <c r="AF104" s="133">
        <v>38209.46</v>
      </c>
      <c r="AG104" s="133">
        <v>7760.1900000000005</v>
      </c>
      <c r="AH104" s="133">
        <v>0</v>
      </c>
      <c r="AI104" s="133">
        <v>11287.34</v>
      </c>
      <c r="AJ104" s="133">
        <v>6873.45</v>
      </c>
      <c r="AK104" s="133">
        <v>707.98</v>
      </c>
      <c r="AL104" s="133">
        <v>38659.520000000004</v>
      </c>
      <c r="AM104" s="133">
        <v>9441</v>
      </c>
      <c r="AN104" s="133">
        <v>15988.42</v>
      </c>
      <c r="AO104" s="133">
        <v>25091</v>
      </c>
      <c r="AP104" s="133">
        <v>0</v>
      </c>
      <c r="AQ104" s="133">
        <v>0</v>
      </c>
      <c r="AR104" s="133">
        <v>0</v>
      </c>
      <c r="AS104" s="133">
        <v>0</v>
      </c>
      <c r="AT104" s="133">
        <v>0</v>
      </c>
      <c r="AU104" s="134">
        <f t="shared" si="10"/>
        <v>-801314.5199999999</v>
      </c>
      <c r="AV104" s="135">
        <v>-88917.16</v>
      </c>
      <c r="AW104" s="158">
        <f t="shared" si="11"/>
        <v>0</v>
      </c>
      <c r="AX104" s="158">
        <f t="shared" si="12"/>
        <v>-54485.259999999995</v>
      </c>
      <c r="AY104" s="133">
        <v>0</v>
      </c>
      <c r="AZ104" s="133">
        <v>-44997.03</v>
      </c>
      <c r="BA104" s="133">
        <v>0</v>
      </c>
      <c r="BB104" s="133">
        <v>-73.739999999999995</v>
      </c>
      <c r="BC104" s="133">
        <v>-1700.99</v>
      </c>
      <c r="BD104" s="133">
        <v>-6837.91</v>
      </c>
      <c r="BE104" s="133">
        <v>-13835.45</v>
      </c>
      <c r="BF104" s="133">
        <v>0</v>
      </c>
      <c r="BG104" s="133">
        <v>-4630.95</v>
      </c>
      <c r="BH104" s="133">
        <v>-3953</v>
      </c>
      <c r="BI104" s="133">
        <v>-719.36</v>
      </c>
      <c r="BJ104" s="133">
        <v>0</v>
      </c>
      <c r="BK104" s="133">
        <v>0</v>
      </c>
      <c r="BL104" s="133">
        <v>0</v>
      </c>
      <c r="BM104" s="133">
        <v>-41357</v>
      </c>
      <c r="BN104" s="133">
        <v>0</v>
      </c>
      <c r="BO104" s="133">
        <v>-2095.5</v>
      </c>
      <c r="BP104" s="133">
        <v>-11163.76</v>
      </c>
      <c r="BQ104" s="133">
        <v>-944716.94</v>
      </c>
      <c r="BR104" s="144">
        <v>0</v>
      </c>
      <c r="BS104" s="144">
        <v>0</v>
      </c>
      <c r="BT104" s="144">
        <v>0</v>
      </c>
      <c r="BU104" s="155">
        <f t="shared" si="13"/>
        <v>0</v>
      </c>
      <c r="BV104" s="144">
        <v>0</v>
      </c>
      <c r="BW104" s="144">
        <v>54485.259999999995</v>
      </c>
      <c r="BX104" s="157">
        <f t="shared" si="14"/>
        <v>54485.259999999995</v>
      </c>
      <c r="BY104" s="145"/>
    </row>
    <row r="105" spans="1:77" x14ac:dyDescent="0.25">
      <c r="A105" s="87">
        <v>2562</v>
      </c>
      <c r="B105" s="88" t="s">
        <v>190</v>
      </c>
      <c r="C105" s="136">
        <v>0</v>
      </c>
      <c r="D105" s="181">
        <v>205</v>
      </c>
      <c r="E105" s="136">
        <v>0</v>
      </c>
      <c r="F105" s="136">
        <v>2.9166666666666665</v>
      </c>
      <c r="G105" s="132" t="str">
        <f t="shared" si="8"/>
        <v>No</v>
      </c>
      <c r="H105" s="132" t="s">
        <v>220</v>
      </c>
      <c r="I105" s="132" t="str">
        <f t="shared" si="15"/>
        <v>200-299</v>
      </c>
      <c r="J105" s="132">
        <f>IF(G105=Benchmarking!$I$4,1,0)</f>
        <v>1</v>
      </c>
      <c r="K105" s="132">
        <f>IF(Benchmarking!$I$6="All",1,IF(Benchmarking!$I$6=H105,1,0))</f>
        <v>1</v>
      </c>
      <c r="L105" s="132">
        <f>IF(Benchmarking!$I$8="All",1,IF(Benchmarking!$I$8=I105,1,0))</f>
        <v>0</v>
      </c>
      <c r="M105" s="132">
        <f t="shared" si="9"/>
        <v>0</v>
      </c>
      <c r="N105" s="133">
        <v>548198.22</v>
      </c>
      <c r="O105" s="133">
        <v>20272.05</v>
      </c>
      <c r="P105" s="133">
        <v>159955.43</v>
      </c>
      <c r="Q105" s="133">
        <v>23653.32</v>
      </c>
      <c r="R105" s="133">
        <v>66178.63</v>
      </c>
      <c r="S105" s="133">
        <v>0</v>
      </c>
      <c r="T105" s="133">
        <v>447.83</v>
      </c>
      <c r="U105" s="133">
        <v>3793.4900000000002</v>
      </c>
      <c r="V105" s="133">
        <v>1893.5</v>
      </c>
      <c r="W105" s="133">
        <v>5364.5</v>
      </c>
      <c r="X105" s="133">
        <v>6075.75</v>
      </c>
      <c r="Y105" s="133">
        <v>2873.64</v>
      </c>
      <c r="Z105" s="133">
        <v>3163.27</v>
      </c>
      <c r="AA105" s="133">
        <v>15206.16</v>
      </c>
      <c r="AB105" s="133">
        <v>5098.33</v>
      </c>
      <c r="AC105" s="133">
        <v>7787.33</v>
      </c>
      <c r="AD105" s="133">
        <v>19086.75</v>
      </c>
      <c r="AE105" s="133">
        <v>6719.17</v>
      </c>
      <c r="AF105" s="133">
        <v>28149.58</v>
      </c>
      <c r="AG105" s="133">
        <v>14702.43</v>
      </c>
      <c r="AH105" s="133">
        <v>0</v>
      </c>
      <c r="AI105" s="133">
        <v>18118.46</v>
      </c>
      <c r="AJ105" s="133">
        <v>7172.31</v>
      </c>
      <c r="AK105" s="133">
        <v>1021.46</v>
      </c>
      <c r="AL105" s="133">
        <v>33326.090000000004</v>
      </c>
      <c r="AM105" s="133">
        <v>0</v>
      </c>
      <c r="AN105" s="133">
        <v>26018.21</v>
      </c>
      <c r="AO105" s="133">
        <v>12850.36</v>
      </c>
      <c r="AP105" s="133">
        <v>0</v>
      </c>
      <c r="AQ105" s="133">
        <v>0</v>
      </c>
      <c r="AR105" s="133">
        <v>1101.44</v>
      </c>
      <c r="AS105" s="133">
        <v>0</v>
      </c>
      <c r="AT105" s="133">
        <v>0</v>
      </c>
      <c r="AU105" s="134">
        <f t="shared" si="10"/>
        <v>-792492.42999999993</v>
      </c>
      <c r="AV105" s="135">
        <v>-96522.57</v>
      </c>
      <c r="AW105" s="158">
        <f t="shared" si="11"/>
        <v>0</v>
      </c>
      <c r="AX105" s="158">
        <f t="shared" si="12"/>
        <v>-12855.31</v>
      </c>
      <c r="AY105" s="133">
        <v>0</v>
      </c>
      <c r="AZ105" s="133">
        <v>-41005</v>
      </c>
      <c r="BA105" s="133">
        <v>0</v>
      </c>
      <c r="BB105" s="133">
        <v>-2401.5</v>
      </c>
      <c r="BC105" s="133">
        <v>0</v>
      </c>
      <c r="BD105" s="133">
        <v>-3358.33</v>
      </c>
      <c r="BE105" s="133">
        <v>0</v>
      </c>
      <c r="BF105" s="133">
        <v>-645</v>
      </c>
      <c r="BG105" s="133">
        <v>-114.26</v>
      </c>
      <c r="BH105" s="133">
        <v>-2140.4900000000002</v>
      </c>
      <c r="BI105" s="133">
        <v>-8978.7100000000009</v>
      </c>
      <c r="BJ105" s="133">
        <v>0</v>
      </c>
      <c r="BK105" s="133">
        <v>0</v>
      </c>
      <c r="BL105" s="133">
        <v>0</v>
      </c>
      <c r="BM105" s="133">
        <v>-51044</v>
      </c>
      <c r="BN105" s="133">
        <v>0</v>
      </c>
      <c r="BO105" s="133">
        <v>0</v>
      </c>
      <c r="BP105" s="133">
        <v>-11054.800000000001</v>
      </c>
      <c r="BQ105" s="133">
        <v>-901870.31</v>
      </c>
      <c r="BR105" s="144">
        <v>0</v>
      </c>
      <c r="BS105" s="144">
        <v>0</v>
      </c>
      <c r="BT105" s="144">
        <v>0</v>
      </c>
      <c r="BU105" s="155">
        <f t="shared" si="13"/>
        <v>0</v>
      </c>
      <c r="BV105" s="144">
        <v>0</v>
      </c>
      <c r="BW105" s="144">
        <v>12855.31</v>
      </c>
      <c r="BX105" s="157">
        <f t="shared" si="14"/>
        <v>12855.31</v>
      </c>
      <c r="BY105" s="145"/>
    </row>
    <row r="106" spans="1:77" x14ac:dyDescent="0.25">
      <c r="A106" s="87">
        <v>2574</v>
      </c>
      <c r="B106" s="88" t="s">
        <v>191</v>
      </c>
      <c r="C106" s="136">
        <v>0</v>
      </c>
      <c r="D106" s="181">
        <v>255</v>
      </c>
      <c r="E106" s="136">
        <v>0</v>
      </c>
      <c r="F106" s="136">
        <v>7</v>
      </c>
      <c r="G106" s="132" t="str">
        <f t="shared" si="8"/>
        <v>No</v>
      </c>
      <c r="H106" s="132" t="s">
        <v>109</v>
      </c>
      <c r="I106" s="132" t="str">
        <f t="shared" si="15"/>
        <v>200-299</v>
      </c>
      <c r="J106" s="132">
        <f>IF(G106=Benchmarking!$I$4,1,0)</f>
        <v>1</v>
      </c>
      <c r="K106" s="132">
        <f>IF(Benchmarking!$I$6="All",1,IF(Benchmarking!$I$6=H106,1,0))</f>
        <v>1</v>
      </c>
      <c r="L106" s="132">
        <f>IF(Benchmarking!$I$8="All",1,IF(Benchmarking!$I$8=I106,1,0))</f>
        <v>0</v>
      </c>
      <c r="M106" s="132">
        <f t="shared" si="9"/>
        <v>0</v>
      </c>
      <c r="N106" s="133">
        <v>632880.56000000006</v>
      </c>
      <c r="O106" s="133">
        <v>0</v>
      </c>
      <c r="P106" s="133">
        <v>329115.90000000002</v>
      </c>
      <c r="Q106" s="133">
        <v>43972.22</v>
      </c>
      <c r="R106" s="133">
        <v>67120.39</v>
      </c>
      <c r="S106" s="133">
        <v>0</v>
      </c>
      <c r="T106" s="133">
        <v>103487.83</v>
      </c>
      <c r="U106" s="133">
        <v>7323.6</v>
      </c>
      <c r="V106" s="133">
        <v>8715.4699999999993</v>
      </c>
      <c r="W106" s="133">
        <v>495.90000000000003</v>
      </c>
      <c r="X106" s="133">
        <v>5841.24</v>
      </c>
      <c r="Y106" s="133">
        <v>44201.13</v>
      </c>
      <c r="Z106" s="133">
        <v>6932</v>
      </c>
      <c r="AA106" s="133">
        <v>5405.01</v>
      </c>
      <c r="AB106" s="133">
        <v>11046.53</v>
      </c>
      <c r="AC106" s="133">
        <v>32552.97</v>
      </c>
      <c r="AD106" s="133">
        <v>27648</v>
      </c>
      <c r="AE106" s="133">
        <v>10647.11</v>
      </c>
      <c r="AF106" s="133">
        <v>36556.67</v>
      </c>
      <c r="AG106" s="133">
        <v>14549.550000000001</v>
      </c>
      <c r="AH106" s="133">
        <v>0</v>
      </c>
      <c r="AI106" s="133">
        <v>11104.09</v>
      </c>
      <c r="AJ106" s="133">
        <v>8667.81</v>
      </c>
      <c r="AK106" s="133">
        <v>1648.2</v>
      </c>
      <c r="AL106" s="133">
        <v>87382.64</v>
      </c>
      <c r="AM106" s="133">
        <v>0</v>
      </c>
      <c r="AN106" s="133">
        <v>24973.760000000002</v>
      </c>
      <c r="AO106" s="133">
        <v>13014.33</v>
      </c>
      <c r="AP106" s="133">
        <v>0</v>
      </c>
      <c r="AQ106" s="133">
        <v>0</v>
      </c>
      <c r="AR106" s="133">
        <v>0</v>
      </c>
      <c r="AS106" s="133">
        <v>0</v>
      </c>
      <c r="AT106" s="133">
        <v>0</v>
      </c>
      <c r="AU106" s="134">
        <f t="shared" si="10"/>
        <v>-1005552.94</v>
      </c>
      <c r="AV106" s="135">
        <v>-144496.09</v>
      </c>
      <c r="AW106" s="158">
        <f t="shared" si="11"/>
        <v>0</v>
      </c>
      <c r="AX106" s="158">
        <f t="shared" si="12"/>
        <v>-59499.27</v>
      </c>
      <c r="AY106" s="133">
        <v>0</v>
      </c>
      <c r="AZ106" s="133">
        <v>-75285</v>
      </c>
      <c r="BA106" s="133">
        <v>0</v>
      </c>
      <c r="BB106" s="133">
        <v>-5276.86</v>
      </c>
      <c r="BC106" s="133">
        <v>-5793</v>
      </c>
      <c r="BD106" s="133">
        <v>-20758.420000000002</v>
      </c>
      <c r="BE106" s="133">
        <v>-441.5</v>
      </c>
      <c r="BF106" s="133">
        <v>-12345.210000000001</v>
      </c>
      <c r="BG106" s="133">
        <v>-33535.57</v>
      </c>
      <c r="BH106" s="133">
        <v>0</v>
      </c>
      <c r="BI106" s="133">
        <v>-14355.45</v>
      </c>
      <c r="BJ106" s="133">
        <v>0</v>
      </c>
      <c r="BK106" s="133">
        <v>0</v>
      </c>
      <c r="BL106" s="133">
        <v>0</v>
      </c>
      <c r="BM106" s="133">
        <v>-105944</v>
      </c>
      <c r="BN106" s="133">
        <v>0</v>
      </c>
      <c r="BO106" s="133">
        <v>-13607.28</v>
      </c>
      <c r="BP106" s="133">
        <v>-16659.580000000002</v>
      </c>
      <c r="BQ106" s="133">
        <v>-1209548.3</v>
      </c>
      <c r="BR106" s="144">
        <v>0</v>
      </c>
      <c r="BS106" s="144">
        <v>0</v>
      </c>
      <c r="BT106" s="144">
        <v>0</v>
      </c>
      <c r="BU106" s="155">
        <f t="shared" si="13"/>
        <v>0</v>
      </c>
      <c r="BV106" s="144">
        <v>0</v>
      </c>
      <c r="BW106" s="144">
        <v>59499.27</v>
      </c>
      <c r="BX106" s="157">
        <f t="shared" si="14"/>
        <v>59499.27</v>
      </c>
      <c r="BY106" s="145"/>
    </row>
    <row r="107" spans="1:77" x14ac:dyDescent="0.25">
      <c r="A107" s="87">
        <v>2578</v>
      </c>
      <c r="B107" s="88" t="s">
        <v>192</v>
      </c>
      <c r="C107" s="136">
        <v>0</v>
      </c>
      <c r="D107" s="181">
        <v>128</v>
      </c>
      <c r="E107" s="136">
        <v>0</v>
      </c>
      <c r="F107" s="136">
        <v>6.166666666666667</v>
      </c>
      <c r="G107" s="132" t="str">
        <f t="shared" si="8"/>
        <v>No</v>
      </c>
      <c r="H107" s="132" t="s">
        <v>220</v>
      </c>
      <c r="I107" s="132" t="str">
        <f t="shared" si="15"/>
        <v>100-199</v>
      </c>
      <c r="J107" s="132">
        <f>IF(G107=Benchmarking!$I$4,1,0)</f>
        <v>1</v>
      </c>
      <c r="K107" s="132">
        <f>IF(Benchmarking!$I$6="All",1,IF(Benchmarking!$I$6=H107,1,0))</f>
        <v>1</v>
      </c>
      <c r="L107" s="132">
        <f>IF(Benchmarking!$I$8="All",1,IF(Benchmarking!$I$8=I107,1,0))</f>
        <v>1</v>
      </c>
      <c r="M107" s="132">
        <f t="shared" si="9"/>
        <v>1</v>
      </c>
      <c r="N107" s="133">
        <v>715398.74</v>
      </c>
      <c r="O107" s="133">
        <v>3879.7200000000003</v>
      </c>
      <c r="P107" s="133">
        <v>107506.91</v>
      </c>
      <c r="Q107" s="133">
        <v>18497.189999999999</v>
      </c>
      <c r="R107" s="133">
        <v>38254</v>
      </c>
      <c r="S107" s="133">
        <v>0</v>
      </c>
      <c r="T107" s="133">
        <v>16462.05</v>
      </c>
      <c r="U107" s="133">
        <v>1956.24</v>
      </c>
      <c r="V107" s="133">
        <v>950.2</v>
      </c>
      <c r="W107" s="133">
        <v>4214.76</v>
      </c>
      <c r="X107" s="133">
        <v>2860.08</v>
      </c>
      <c r="Y107" s="133">
        <v>5074.49</v>
      </c>
      <c r="Z107" s="133">
        <v>3677.7200000000003</v>
      </c>
      <c r="AA107" s="133">
        <v>2366.23</v>
      </c>
      <c r="AB107" s="133">
        <v>1922.91</v>
      </c>
      <c r="AC107" s="133">
        <v>13353.37</v>
      </c>
      <c r="AD107" s="133">
        <v>14736.57</v>
      </c>
      <c r="AE107" s="133">
        <v>6061.99</v>
      </c>
      <c r="AF107" s="133">
        <v>7461.46</v>
      </c>
      <c r="AG107" s="133">
        <v>4643.28</v>
      </c>
      <c r="AH107" s="133">
        <v>0</v>
      </c>
      <c r="AI107" s="133">
        <v>10160.74</v>
      </c>
      <c r="AJ107" s="133">
        <v>4458</v>
      </c>
      <c r="AK107" s="133">
        <v>235423.38</v>
      </c>
      <c r="AL107" s="133">
        <v>24212.73</v>
      </c>
      <c r="AM107" s="133">
        <v>2345.5</v>
      </c>
      <c r="AN107" s="133">
        <v>6040.64</v>
      </c>
      <c r="AO107" s="133">
        <v>11736.2</v>
      </c>
      <c r="AP107" s="133">
        <v>0</v>
      </c>
      <c r="AQ107" s="133">
        <v>0</v>
      </c>
      <c r="AR107" s="133">
        <v>0</v>
      </c>
      <c r="AS107" s="133">
        <v>0</v>
      </c>
      <c r="AT107" s="133">
        <v>0</v>
      </c>
      <c r="AU107" s="134">
        <f t="shared" si="10"/>
        <v>-540518.96</v>
      </c>
      <c r="AV107" s="135">
        <v>-44665.58</v>
      </c>
      <c r="AW107" s="158">
        <f t="shared" si="11"/>
        <v>0</v>
      </c>
      <c r="AX107" s="158">
        <f t="shared" si="12"/>
        <v>-56737.400000000009</v>
      </c>
      <c r="AY107" s="133">
        <v>0</v>
      </c>
      <c r="AZ107" s="133">
        <v>-22425</v>
      </c>
      <c r="BA107" s="133">
        <v>-1200</v>
      </c>
      <c r="BB107" s="133">
        <v>-1779.48</v>
      </c>
      <c r="BC107" s="133">
        <v>0</v>
      </c>
      <c r="BD107" s="133">
        <v>-531894.07000000007</v>
      </c>
      <c r="BE107" s="133">
        <v>-259.44</v>
      </c>
      <c r="BF107" s="133">
        <v>-170</v>
      </c>
      <c r="BG107" s="133">
        <v>-1323.8</v>
      </c>
      <c r="BH107" s="133">
        <v>-668</v>
      </c>
      <c r="BI107" s="133">
        <v>-794.02</v>
      </c>
      <c r="BJ107" s="133">
        <v>0</v>
      </c>
      <c r="BK107" s="133">
        <v>0</v>
      </c>
      <c r="BL107" s="133">
        <v>0</v>
      </c>
      <c r="BM107" s="133">
        <v>-37413</v>
      </c>
      <c r="BN107" s="133">
        <v>0</v>
      </c>
      <c r="BO107" s="133">
        <v>-452.6</v>
      </c>
      <c r="BP107" s="133">
        <v>-6005.43</v>
      </c>
      <c r="BQ107" s="133">
        <v>-641921.93999999994</v>
      </c>
      <c r="BR107" s="144">
        <v>0</v>
      </c>
      <c r="BS107" s="144">
        <v>0</v>
      </c>
      <c r="BT107" s="144">
        <v>0</v>
      </c>
      <c r="BU107" s="155">
        <f t="shared" si="13"/>
        <v>0</v>
      </c>
      <c r="BV107" s="144">
        <v>9456.4600000000009</v>
      </c>
      <c r="BW107" s="144">
        <v>47280.94000000001</v>
      </c>
      <c r="BX107" s="157">
        <f t="shared" si="14"/>
        <v>56737.400000000009</v>
      </c>
      <c r="BY107" s="145"/>
    </row>
    <row r="108" spans="1:77" x14ac:dyDescent="0.25">
      <c r="A108" s="87">
        <v>2586</v>
      </c>
      <c r="B108" s="88" t="s">
        <v>193</v>
      </c>
      <c r="C108" s="136">
        <v>0</v>
      </c>
      <c r="D108" s="181">
        <v>209</v>
      </c>
      <c r="E108" s="136">
        <v>0</v>
      </c>
      <c r="F108" s="136">
        <v>5.083333333333333</v>
      </c>
      <c r="G108" s="132" t="str">
        <f t="shared" si="8"/>
        <v>No</v>
      </c>
      <c r="H108" s="132" t="s">
        <v>220</v>
      </c>
      <c r="I108" s="132" t="str">
        <f t="shared" si="15"/>
        <v>200-299</v>
      </c>
      <c r="J108" s="132">
        <f>IF(G108=Benchmarking!$I$4,1,0)</f>
        <v>1</v>
      </c>
      <c r="K108" s="132">
        <f>IF(Benchmarking!$I$6="All",1,IF(Benchmarking!$I$6=H108,1,0))</f>
        <v>1</v>
      </c>
      <c r="L108" s="132">
        <f>IF(Benchmarking!$I$8="All",1,IF(Benchmarking!$I$8=I108,1,0))</f>
        <v>0</v>
      </c>
      <c r="M108" s="132">
        <f t="shared" si="9"/>
        <v>0</v>
      </c>
      <c r="N108" s="133">
        <v>533767.69999999995</v>
      </c>
      <c r="O108" s="133">
        <v>9196.880000000001</v>
      </c>
      <c r="P108" s="133">
        <v>204239.9</v>
      </c>
      <c r="Q108" s="133">
        <v>35897.03</v>
      </c>
      <c r="R108" s="133">
        <v>57258.15</v>
      </c>
      <c r="S108" s="133">
        <v>0</v>
      </c>
      <c r="T108" s="133">
        <v>42088.160000000003</v>
      </c>
      <c r="U108" s="133">
        <v>3768.02</v>
      </c>
      <c r="V108" s="133">
        <v>1225.49</v>
      </c>
      <c r="W108" s="133">
        <v>2412.2000000000003</v>
      </c>
      <c r="X108" s="133">
        <v>4655.04</v>
      </c>
      <c r="Y108" s="133">
        <v>12975.19</v>
      </c>
      <c r="Z108" s="133">
        <v>8650.82</v>
      </c>
      <c r="AA108" s="133">
        <v>2284.25</v>
      </c>
      <c r="AB108" s="133">
        <v>11940.7</v>
      </c>
      <c r="AC108" s="133">
        <v>13879.86</v>
      </c>
      <c r="AD108" s="133">
        <v>21332.25</v>
      </c>
      <c r="AE108" s="133">
        <v>4426.6099999999997</v>
      </c>
      <c r="AF108" s="133">
        <v>23185.510000000002</v>
      </c>
      <c r="AG108" s="133">
        <v>19414.43</v>
      </c>
      <c r="AH108" s="133">
        <v>0</v>
      </c>
      <c r="AI108" s="133">
        <v>16017.75</v>
      </c>
      <c r="AJ108" s="133">
        <v>6907.68</v>
      </c>
      <c r="AK108" s="133">
        <v>5678.58</v>
      </c>
      <c r="AL108" s="133">
        <v>34198.83</v>
      </c>
      <c r="AM108" s="133">
        <v>1432</v>
      </c>
      <c r="AN108" s="133">
        <v>20969.740000000002</v>
      </c>
      <c r="AO108" s="133">
        <v>25335.81</v>
      </c>
      <c r="AP108" s="133">
        <v>0</v>
      </c>
      <c r="AQ108" s="133">
        <v>0</v>
      </c>
      <c r="AR108" s="133">
        <v>12191.25</v>
      </c>
      <c r="AS108" s="133">
        <v>0</v>
      </c>
      <c r="AT108" s="133">
        <v>0</v>
      </c>
      <c r="AU108" s="134">
        <f t="shared" si="10"/>
        <v>-815181.94000000006</v>
      </c>
      <c r="AV108" s="135">
        <v>-148474.85</v>
      </c>
      <c r="AW108" s="158">
        <f t="shared" si="11"/>
        <v>0</v>
      </c>
      <c r="AX108" s="158">
        <f t="shared" si="12"/>
        <v>-39011.14</v>
      </c>
      <c r="AY108" s="133">
        <v>0</v>
      </c>
      <c r="AZ108" s="133">
        <v>-80583.25</v>
      </c>
      <c r="BA108" s="133">
        <v>0</v>
      </c>
      <c r="BB108" s="133">
        <v>-3970.73</v>
      </c>
      <c r="BC108" s="133">
        <v>0</v>
      </c>
      <c r="BD108" s="133">
        <v>-6362.58</v>
      </c>
      <c r="BE108" s="133">
        <v>-1411.15</v>
      </c>
      <c r="BF108" s="133">
        <v>0</v>
      </c>
      <c r="BG108" s="133">
        <v>-2871.63</v>
      </c>
      <c r="BH108" s="133">
        <v>-4369.5</v>
      </c>
      <c r="BI108" s="133">
        <v>0</v>
      </c>
      <c r="BJ108" s="133">
        <v>0</v>
      </c>
      <c r="BK108" s="133">
        <v>0</v>
      </c>
      <c r="BL108" s="133">
        <v>0</v>
      </c>
      <c r="BM108" s="133">
        <v>-50403.92</v>
      </c>
      <c r="BN108" s="133">
        <v>0</v>
      </c>
      <c r="BO108" s="133">
        <v>0</v>
      </c>
      <c r="BP108" s="133">
        <v>-16454.170000000002</v>
      </c>
      <c r="BQ108" s="133">
        <v>-1002667.93</v>
      </c>
      <c r="BR108" s="144">
        <v>0</v>
      </c>
      <c r="BS108" s="144">
        <v>0</v>
      </c>
      <c r="BT108" s="144">
        <v>0</v>
      </c>
      <c r="BU108" s="155">
        <f t="shared" si="13"/>
        <v>0</v>
      </c>
      <c r="BV108" s="144">
        <v>0</v>
      </c>
      <c r="BW108" s="144">
        <v>39011.14</v>
      </c>
      <c r="BX108" s="157">
        <f t="shared" si="14"/>
        <v>39011.14</v>
      </c>
      <c r="BY108" s="145"/>
    </row>
    <row r="109" spans="1:77" x14ac:dyDescent="0.25">
      <c r="A109" s="87">
        <v>2603</v>
      </c>
      <c r="B109" s="88" t="s">
        <v>287</v>
      </c>
      <c r="C109" s="136">
        <v>0</v>
      </c>
      <c r="D109" s="181">
        <v>419</v>
      </c>
      <c r="E109" s="136">
        <v>22.5</v>
      </c>
      <c r="F109" s="136">
        <v>10.833333333333334</v>
      </c>
      <c r="G109" s="132" t="str">
        <f t="shared" si="8"/>
        <v>No</v>
      </c>
      <c r="H109" s="132" t="s">
        <v>220</v>
      </c>
      <c r="I109" s="132" t="str">
        <f t="shared" si="15"/>
        <v>400-499</v>
      </c>
      <c r="J109" s="132">
        <f>IF(G109=Benchmarking!$I$4,1,0)</f>
        <v>1</v>
      </c>
      <c r="K109" s="132">
        <f>IF(Benchmarking!$I$6="All",1,IF(Benchmarking!$I$6=H109,1,0))</f>
        <v>1</v>
      </c>
      <c r="L109" s="132">
        <f>IF(Benchmarking!$I$8="All",1,IF(Benchmarking!$I$8=I109,1,0))</f>
        <v>0</v>
      </c>
      <c r="M109" s="132">
        <f t="shared" si="9"/>
        <v>0</v>
      </c>
      <c r="N109" s="133">
        <v>1186052.49</v>
      </c>
      <c r="O109" s="133">
        <v>0</v>
      </c>
      <c r="P109" s="133">
        <v>672065.02</v>
      </c>
      <c r="Q109" s="133">
        <v>73875.22</v>
      </c>
      <c r="R109" s="133">
        <v>189962.31</v>
      </c>
      <c r="S109" s="133">
        <v>73079.759999999995</v>
      </c>
      <c r="T109" s="133">
        <v>8275.630000000001</v>
      </c>
      <c r="U109" s="133">
        <v>0</v>
      </c>
      <c r="V109" s="133">
        <v>4903.42</v>
      </c>
      <c r="W109" s="133">
        <v>841.68000000000006</v>
      </c>
      <c r="X109" s="133">
        <v>10084.44</v>
      </c>
      <c r="Y109" s="133">
        <v>21104.69</v>
      </c>
      <c r="Z109" s="133">
        <v>10861.26</v>
      </c>
      <c r="AA109" s="133">
        <v>39323.660000000003</v>
      </c>
      <c r="AB109" s="133">
        <v>18999.400000000001</v>
      </c>
      <c r="AC109" s="133">
        <v>28506.22</v>
      </c>
      <c r="AD109" s="133">
        <v>45056</v>
      </c>
      <c r="AE109" s="133">
        <v>13606.16</v>
      </c>
      <c r="AF109" s="133">
        <v>30541.119999999999</v>
      </c>
      <c r="AG109" s="133">
        <v>36262.69</v>
      </c>
      <c r="AH109" s="133">
        <v>0</v>
      </c>
      <c r="AI109" s="133">
        <v>55906.400000000001</v>
      </c>
      <c r="AJ109" s="133">
        <v>15392.04</v>
      </c>
      <c r="AK109" s="133">
        <v>14840.35</v>
      </c>
      <c r="AL109" s="133">
        <v>74869.72</v>
      </c>
      <c r="AM109" s="133">
        <v>1750.57</v>
      </c>
      <c r="AN109" s="133">
        <v>886</v>
      </c>
      <c r="AO109" s="133">
        <v>106733.26000000001</v>
      </c>
      <c r="AP109" s="133">
        <v>0</v>
      </c>
      <c r="AQ109" s="133">
        <v>0</v>
      </c>
      <c r="AR109" s="133">
        <v>40968.58</v>
      </c>
      <c r="AS109" s="133">
        <v>0</v>
      </c>
      <c r="AT109" s="133">
        <v>0</v>
      </c>
      <c r="AU109" s="134">
        <f t="shared" si="10"/>
        <v>-1671935.62</v>
      </c>
      <c r="AV109" s="135">
        <v>-316128.09999999998</v>
      </c>
      <c r="AW109" s="158">
        <f t="shared" si="11"/>
        <v>-240681.90000000002</v>
      </c>
      <c r="AX109" s="158">
        <f t="shared" si="12"/>
        <v>-52005.979999999996</v>
      </c>
      <c r="AY109" s="133">
        <v>0</v>
      </c>
      <c r="AZ109" s="133">
        <v>-231236</v>
      </c>
      <c r="BA109" s="133">
        <v>0</v>
      </c>
      <c r="BB109" s="133">
        <v>-75829.23</v>
      </c>
      <c r="BC109" s="133">
        <v>0</v>
      </c>
      <c r="BD109" s="133">
        <v>-35093.9</v>
      </c>
      <c r="BE109" s="133">
        <v>-21089.670000000002</v>
      </c>
      <c r="BF109" s="133">
        <v>0</v>
      </c>
      <c r="BG109" s="133">
        <v>0</v>
      </c>
      <c r="BH109" s="133">
        <v>-4625.8500000000004</v>
      </c>
      <c r="BI109" s="133">
        <v>-5807.63</v>
      </c>
      <c r="BJ109" s="133">
        <v>0</v>
      </c>
      <c r="BK109" s="133">
        <v>0</v>
      </c>
      <c r="BL109" s="133">
        <v>0</v>
      </c>
      <c r="BM109" s="133">
        <v>-63385</v>
      </c>
      <c r="BN109" s="133">
        <v>0</v>
      </c>
      <c r="BO109" s="133">
        <v>-31.5</v>
      </c>
      <c r="BP109" s="133">
        <v>-40924.120000000003</v>
      </c>
      <c r="BQ109" s="133">
        <v>-2280751.6</v>
      </c>
      <c r="BR109" s="144">
        <v>0</v>
      </c>
      <c r="BS109" s="144">
        <v>120000</v>
      </c>
      <c r="BT109" s="144">
        <v>120681.90000000001</v>
      </c>
      <c r="BU109" s="155">
        <f t="shared" si="13"/>
        <v>240681.90000000002</v>
      </c>
      <c r="BV109" s="144">
        <v>0</v>
      </c>
      <c r="BW109" s="144">
        <v>52005.979999999996</v>
      </c>
      <c r="BX109" s="157">
        <f t="shared" si="14"/>
        <v>52005.979999999996</v>
      </c>
      <c r="BY109" s="145"/>
    </row>
    <row r="110" spans="1:77" x14ac:dyDescent="0.25">
      <c r="A110" s="87">
        <v>2607</v>
      </c>
      <c r="B110" s="88" t="s">
        <v>194</v>
      </c>
      <c r="C110" s="136">
        <v>0</v>
      </c>
      <c r="D110" s="181">
        <v>126</v>
      </c>
      <c r="E110" s="136">
        <v>0</v>
      </c>
      <c r="F110" s="136">
        <v>10.25</v>
      </c>
      <c r="G110" s="132" t="str">
        <f t="shared" si="8"/>
        <v>No</v>
      </c>
      <c r="H110" s="132" t="s">
        <v>220</v>
      </c>
      <c r="I110" s="132" t="str">
        <f t="shared" si="15"/>
        <v>100-199</v>
      </c>
      <c r="J110" s="132">
        <f>IF(G110=Benchmarking!$I$4,1,0)</f>
        <v>1</v>
      </c>
      <c r="K110" s="132">
        <f>IF(Benchmarking!$I$6="All",1,IF(Benchmarking!$I$6=H110,1,0))</f>
        <v>1</v>
      </c>
      <c r="L110" s="132">
        <f>IF(Benchmarking!$I$8="All",1,IF(Benchmarking!$I$8=I110,1,0))</f>
        <v>1</v>
      </c>
      <c r="M110" s="132">
        <f t="shared" si="9"/>
        <v>1</v>
      </c>
      <c r="N110" s="133">
        <v>343912.03</v>
      </c>
      <c r="O110" s="133">
        <v>0</v>
      </c>
      <c r="P110" s="133">
        <v>137598.81</v>
      </c>
      <c r="Q110" s="133">
        <v>72480.41</v>
      </c>
      <c r="R110" s="133">
        <v>30019</v>
      </c>
      <c r="S110" s="133">
        <v>0</v>
      </c>
      <c r="T110" s="133">
        <v>611.91</v>
      </c>
      <c r="U110" s="133">
        <v>2648.62</v>
      </c>
      <c r="V110" s="133">
        <v>3205.41</v>
      </c>
      <c r="W110" s="133">
        <v>2477.7000000000003</v>
      </c>
      <c r="X110" s="133">
        <v>2390.16</v>
      </c>
      <c r="Y110" s="133">
        <v>6047.07</v>
      </c>
      <c r="Z110" s="133">
        <v>12993.89</v>
      </c>
      <c r="AA110" s="133">
        <v>2605.7800000000002</v>
      </c>
      <c r="AB110" s="133">
        <v>6434.7</v>
      </c>
      <c r="AC110" s="133">
        <v>24727.040000000001</v>
      </c>
      <c r="AD110" s="133">
        <v>20958</v>
      </c>
      <c r="AE110" s="133">
        <v>15621.720000000001</v>
      </c>
      <c r="AF110" s="133">
        <v>39019.08</v>
      </c>
      <c r="AG110" s="133">
        <v>7121.07</v>
      </c>
      <c r="AH110" s="133">
        <v>0</v>
      </c>
      <c r="AI110" s="133">
        <v>21175.88</v>
      </c>
      <c r="AJ110" s="133">
        <v>3760.59</v>
      </c>
      <c r="AK110" s="133">
        <v>7881.9800000000005</v>
      </c>
      <c r="AL110" s="133">
        <v>35905.129999999997</v>
      </c>
      <c r="AM110" s="133">
        <v>19780</v>
      </c>
      <c r="AN110" s="133">
        <v>28202.32</v>
      </c>
      <c r="AO110" s="133">
        <v>29910.74</v>
      </c>
      <c r="AP110" s="133">
        <v>0</v>
      </c>
      <c r="AQ110" s="133">
        <v>0</v>
      </c>
      <c r="AR110" s="133">
        <v>0</v>
      </c>
      <c r="AS110" s="133">
        <v>0</v>
      </c>
      <c r="AT110" s="133">
        <v>0</v>
      </c>
      <c r="AU110" s="134">
        <f t="shared" si="10"/>
        <v>-516915.48</v>
      </c>
      <c r="AV110" s="135">
        <v>-141885.01999999999</v>
      </c>
      <c r="AW110" s="158">
        <f t="shared" si="11"/>
        <v>0</v>
      </c>
      <c r="AX110" s="158">
        <f t="shared" si="12"/>
        <v>-62108.520000000011</v>
      </c>
      <c r="AY110" s="133">
        <v>0</v>
      </c>
      <c r="AZ110" s="133">
        <v>-87825</v>
      </c>
      <c r="BA110" s="133">
        <v>0</v>
      </c>
      <c r="BB110" s="133">
        <v>-45588.89</v>
      </c>
      <c r="BC110" s="133">
        <v>-15500</v>
      </c>
      <c r="BD110" s="133">
        <v>-3119.7200000000003</v>
      </c>
      <c r="BE110" s="133">
        <v>-1458.19</v>
      </c>
      <c r="BF110" s="133">
        <v>0</v>
      </c>
      <c r="BG110" s="133">
        <v>-4660</v>
      </c>
      <c r="BH110" s="133">
        <v>0</v>
      </c>
      <c r="BI110" s="133">
        <v>-20.88</v>
      </c>
      <c r="BJ110" s="133">
        <v>0</v>
      </c>
      <c r="BK110" s="133">
        <v>0</v>
      </c>
      <c r="BL110" s="133">
        <v>0</v>
      </c>
      <c r="BM110" s="133">
        <v>-23676</v>
      </c>
      <c r="BN110" s="133">
        <v>0</v>
      </c>
      <c r="BO110" s="133">
        <v>-2160</v>
      </c>
      <c r="BP110" s="133">
        <v>-13062.29</v>
      </c>
      <c r="BQ110" s="133">
        <v>-720909.02</v>
      </c>
      <c r="BR110" s="144">
        <v>0</v>
      </c>
      <c r="BS110" s="144">
        <v>0</v>
      </c>
      <c r="BT110" s="144">
        <v>0</v>
      </c>
      <c r="BU110" s="155">
        <f t="shared" si="13"/>
        <v>0</v>
      </c>
      <c r="BV110" s="144">
        <v>0</v>
      </c>
      <c r="BW110" s="144">
        <v>62108.520000000011</v>
      </c>
      <c r="BX110" s="157">
        <f t="shared" si="14"/>
        <v>62108.520000000011</v>
      </c>
      <c r="BY110" s="145"/>
    </row>
    <row r="111" spans="1:77" x14ac:dyDescent="0.25">
      <c r="A111" s="87">
        <v>2615</v>
      </c>
      <c r="B111" s="88" t="s">
        <v>195</v>
      </c>
      <c r="C111" s="136">
        <v>0</v>
      </c>
      <c r="D111" s="181">
        <v>201</v>
      </c>
      <c r="E111" s="136">
        <v>0</v>
      </c>
      <c r="F111" s="136">
        <v>0.66666666666666663</v>
      </c>
      <c r="G111" s="132" t="str">
        <f t="shared" si="8"/>
        <v>No</v>
      </c>
      <c r="H111" s="132" t="s">
        <v>220</v>
      </c>
      <c r="I111" s="132" t="str">
        <f t="shared" si="15"/>
        <v>200-299</v>
      </c>
      <c r="J111" s="132">
        <f>IF(G111=Benchmarking!$I$4,1,0)</f>
        <v>1</v>
      </c>
      <c r="K111" s="132">
        <f>IF(Benchmarking!$I$6="All",1,IF(Benchmarking!$I$6=H111,1,0))</f>
        <v>1</v>
      </c>
      <c r="L111" s="132">
        <f>IF(Benchmarking!$I$8="All",1,IF(Benchmarking!$I$8=I111,1,0))</f>
        <v>0</v>
      </c>
      <c r="M111" s="132">
        <f t="shared" si="9"/>
        <v>0</v>
      </c>
      <c r="N111" s="133">
        <v>524316.09</v>
      </c>
      <c r="O111" s="133">
        <v>15478.42</v>
      </c>
      <c r="P111" s="133">
        <v>180962.94</v>
      </c>
      <c r="Q111" s="133">
        <v>24830.79</v>
      </c>
      <c r="R111" s="133">
        <v>49695.89</v>
      </c>
      <c r="S111" s="133">
        <v>0</v>
      </c>
      <c r="T111" s="133">
        <v>50866.590000000004</v>
      </c>
      <c r="U111" s="133">
        <v>5043.53</v>
      </c>
      <c r="V111" s="133">
        <v>4015</v>
      </c>
      <c r="W111" s="133">
        <v>10459.83</v>
      </c>
      <c r="X111" s="133">
        <v>4587.96</v>
      </c>
      <c r="Y111" s="133">
        <v>3457.26</v>
      </c>
      <c r="Z111" s="133">
        <v>4647.29</v>
      </c>
      <c r="AA111" s="133">
        <v>10610.99</v>
      </c>
      <c r="AB111" s="133">
        <v>4405.45</v>
      </c>
      <c r="AC111" s="133">
        <v>13707.54</v>
      </c>
      <c r="AD111" s="133">
        <v>24950</v>
      </c>
      <c r="AE111" s="133">
        <v>7784.81</v>
      </c>
      <c r="AF111" s="133">
        <v>41664.879999999997</v>
      </c>
      <c r="AG111" s="133">
        <v>7969.3200000000006</v>
      </c>
      <c r="AH111" s="133">
        <v>0</v>
      </c>
      <c r="AI111" s="133">
        <v>17974.32</v>
      </c>
      <c r="AJ111" s="133">
        <v>6949.95</v>
      </c>
      <c r="AK111" s="133">
        <v>13791.87</v>
      </c>
      <c r="AL111" s="133">
        <v>26768.46</v>
      </c>
      <c r="AM111" s="133">
        <v>13008</v>
      </c>
      <c r="AN111" s="133">
        <v>26138.61</v>
      </c>
      <c r="AO111" s="133">
        <v>34540.74</v>
      </c>
      <c r="AP111" s="133">
        <v>0</v>
      </c>
      <c r="AQ111" s="133">
        <v>0</v>
      </c>
      <c r="AR111" s="133">
        <v>0</v>
      </c>
      <c r="AS111" s="133">
        <v>0</v>
      </c>
      <c r="AT111" s="133">
        <v>0</v>
      </c>
      <c r="AU111" s="134">
        <f t="shared" si="10"/>
        <v>-825422.35</v>
      </c>
      <c r="AV111" s="135">
        <v>-128835.91</v>
      </c>
      <c r="AW111" s="158">
        <f t="shared" si="11"/>
        <v>0</v>
      </c>
      <c r="AX111" s="158">
        <f t="shared" si="12"/>
        <v>-6678.16</v>
      </c>
      <c r="AY111" s="133">
        <v>0</v>
      </c>
      <c r="AZ111" s="133">
        <v>-52455</v>
      </c>
      <c r="BA111" s="133">
        <v>0</v>
      </c>
      <c r="BB111" s="133">
        <v>-5615.53</v>
      </c>
      <c r="BC111" s="133">
        <v>-415</v>
      </c>
      <c r="BD111" s="133">
        <v>-30927.9</v>
      </c>
      <c r="BE111" s="133">
        <v>0</v>
      </c>
      <c r="BF111" s="133">
        <v>0</v>
      </c>
      <c r="BG111" s="133">
        <v>-19245.96</v>
      </c>
      <c r="BH111" s="133">
        <v>-6930.31</v>
      </c>
      <c r="BI111" s="133">
        <v>-4726.25</v>
      </c>
      <c r="BJ111" s="133">
        <v>0</v>
      </c>
      <c r="BK111" s="133">
        <v>0</v>
      </c>
      <c r="BL111" s="133">
        <v>0</v>
      </c>
      <c r="BM111" s="133">
        <v>-39714</v>
      </c>
      <c r="BN111" s="133">
        <v>0</v>
      </c>
      <c r="BO111" s="133">
        <v>-960</v>
      </c>
      <c r="BP111" s="133">
        <v>-12609.37</v>
      </c>
      <c r="BQ111" s="133">
        <v>-960936.42</v>
      </c>
      <c r="BR111" s="144">
        <v>0</v>
      </c>
      <c r="BS111" s="144">
        <v>0</v>
      </c>
      <c r="BT111" s="144">
        <v>0</v>
      </c>
      <c r="BU111" s="155">
        <f t="shared" si="13"/>
        <v>0</v>
      </c>
      <c r="BV111" s="144">
        <v>0</v>
      </c>
      <c r="BW111" s="144">
        <v>6678.16</v>
      </c>
      <c r="BX111" s="157">
        <f t="shared" si="14"/>
        <v>6678.16</v>
      </c>
      <c r="BY111" s="145"/>
    </row>
    <row r="112" spans="1:77" x14ac:dyDescent="0.25">
      <c r="A112" s="87">
        <v>2627</v>
      </c>
      <c r="B112" s="88" t="s">
        <v>196</v>
      </c>
      <c r="C112" s="136">
        <v>0</v>
      </c>
      <c r="D112" s="181">
        <v>210</v>
      </c>
      <c r="E112" s="136">
        <v>0</v>
      </c>
      <c r="F112" s="136">
        <v>7</v>
      </c>
      <c r="G112" s="132" t="str">
        <f t="shared" si="8"/>
        <v>No</v>
      </c>
      <c r="H112" s="132" t="s">
        <v>108</v>
      </c>
      <c r="I112" s="132" t="str">
        <f t="shared" si="15"/>
        <v>200-299</v>
      </c>
      <c r="J112" s="132">
        <f>IF(G112=Benchmarking!$I$4,1,0)</f>
        <v>1</v>
      </c>
      <c r="K112" s="132">
        <f>IF(Benchmarking!$I$6="All",1,IF(Benchmarking!$I$6=H112,1,0))</f>
        <v>1</v>
      </c>
      <c r="L112" s="132">
        <f>IF(Benchmarking!$I$8="All",1,IF(Benchmarking!$I$8=I112,1,0))</f>
        <v>0</v>
      </c>
      <c r="M112" s="132">
        <f t="shared" si="9"/>
        <v>0</v>
      </c>
      <c r="N112" s="133">
        <v>579567.43000000005</v>
      </c>
      <c r="O112" s="133">
        <v>0</v>
      </c>
      <c r="P112" s="133">
        <v>194753.14</v>
      </c>
      <c r="Q112" s="133">
        <v>34898.97</v>
      </c>
      <c r="R112" s="133">
        <v>42494.400000000001</v>
      </c>
      <c r="S112" s="133">
        <v>0</v>
      </c>
      <c r="T112" s="133">
        <v>24637.78</v>
      </c>
      <c r="U112" s="133">
        <v>4043.6800000000003</v>
      </c>
      <c r="V112" s="133">
        <v>2225.4500000000003</v>
      </c>
      <c r="W112" s="133">
        <v>4732.82</v>
      </c>
      <c r="X112" s="133">
        <v>4789.32</v>
      </c>
      <c r="Y112" s="133">
        <v>12862.98</v>
      </c>
      <c r="Z112" s="133">
        <v>8070.9800000000005</v>
      </c>
      <c r="AA112" s="133">
        <v>3337.16</v>
      </c>
      <c r="AB112" s="133">
        <v>4693.3599999999997</v>
      </c>
      <c r="AC112" s="133">
        <v>11557.67</v>
      </c>
      <c r="AD112" s="133">
        <v>28160</v>
      </c>
      <c r="AE112" s="133">
        <v>4786.99</v>
      </c>
      <c r="AF112" s="133">
        <v>42565.48</v>
      </c>
      <c r="AG112" s="133">
        <v>20669.84</v>
      </c>
      <c r="AH112" s="133">
        <v>0</v>
      </c>
      <c r="AI112" s="133">
        <v>10470.030000000001</v>
      </c>
      <c r="AJ112" s="133">
        <v>7106.9400000000005</v>
      </c>
      <c r="AK112" s="133">
        <v>3692.25</v>
      </c>
      <c r="AL112" s="133">
        <v>21103.45</v>
      </c>
      <c r="AM112" s="133">
        <v>16629.54</v>
      </c>
      <c r="AN112" s="133">
        <v>3902.4</v>
      </c>
      <c r="AO112" s="133">
        <v>37417.39</v>
      </c>
      <c r="AP112" s="133">
        <v>0</v>
      </c>
      <c r="AQ112" s="133">
        <v>0</v>
      </c>
      <c r="AR112" s="133">
        <v>0</v>
      </c>
      <c r="AS112" s="133">
        <v>0</v>
      </c>
      <c r="AT112" s="133">
        <v>0</v>
      </c>
      <c r="AU112" s="134">
        <f t="shared" si="10"/>
        <v>-842389.32000000007</v>
      </c>
      <c r="AV112" s="135">
        <v>-98478.6</v>
      </c>
      <c r="AW112" s="158">
        <f t="shared" si="11"/>
        <v>0</v>
      </c>
      <c r="AX112" s="158">
        <f t="shared" si="12"/>
        <v>-43755.710000000006</v>
      </c>
      <c r="AY112" s="133">
        <v>0</v>
      </c>
      <c r="AZ112" s="133">
        <v>-64808</v>
      </c>
      <c r="BA112" s="133">
        <v>-1200</v>
      </c>
      <c r="BB112" s="133">
        <v>-1410.01</v>
      </c>
      <c r="BC112" s="133">
        <v>-1385</v>
      </c>
      <c r="BD112" s="133">
        <v>-3768.69</v>
      </c>
      <c r="BE112" s="133">
        <v>0</v>
      </c>
      <c r="BF112" s="133">
        <v>-720</v>
      </c>
      <c r="BG112" s="133">
        <v>0</v>
      </c>
      <c r="BH112" s="133">
        <v>-5811.6</v>
      </c>
      <c r="BI112" s="133">
        <v>-2878.31</v>
      </c>
      <c r="BJ112" s="133">
        <v>0</v>
      </c>
      <c r="BK112" s="133">
        <v>0</v>
      </c>
      <c r="BL112" s="133">
        <v>0</v>
      </c>
      <c r="BM112" s="133">
        <v>-18076</v>
      </c>
      <c r="BN112" s="133">
        <v>0</v>
      </c>
      <c r="BO112" s="133">
        <v>0</v>
      </c>
      <c r="BP112" s="133">
        <v>-14328.33</v>
      </c>
      <c r="BQ112" s="133">
        <v>-984623.63</v>
      </c>
      <c r="BR112" s="144">
        <v>0</v>
      </c>
      <c r="BS112" s="144">
        <v>0</v>
      </c>
      <c r="BT112" s="144">
        <v>0</v>
      </c>
      <c r="BU112" s="155">
        <f t="shared" si="13"/>
        <v>0</v>
      </c>
      <c r="BV112" s="144">
        <v>0</v>
      </c>
      <c r="BW112" s="144">
        <v>43755.710000000006</v>
      </c>
      <c r="BX112" s="157">
        <f t="shared" si="14"/>
        <v>43755.710000000006</v>
      </c>
      <c r="BY112" s="145"/>
    </row>
    <row r="113" spans="1:77" x14ac:dyDescent="0.25">
      <c r="A113" s="87">
        <v>2632</v>
      </c>
      <c r="B113" s="88" t="s">
        <v>197</v>
      </c>
      <c r="C113" s="136">
        <v>0</v>
      </c>
      <c r="D113" s="181">
        <v>606</v>
      </c>
      <c r="E113" s="136">
        <v>0</v>
      </c>
      <c r="F113" s="136">
        <v>22.666666666666668</v>
      </c>
      <c r="G113" s="132" t="str">
        <f t="shared" si="8"/>
        <v>No</v>
      </c>
      <c r="H113" s="132" t="s">
        <v>220</v>
      </c>
      <c r="I113" s="132" t="str">
        <f t="shared" si="15"/>
        <v>500+</v>
      </c>
      <c r="J113" s="132">
        <f>IF(G113=Benchmarking!$I$4,1,0)</f>
        <v>1</v>
      </c>
      <c r="K113" s="132">
        <f>IF(Benchmarking!$I$6="All",1,IF(Benchmarking!$I$6=H113,1,0))</f>
        <v>1</v>
      </c>
      <c r="L113" s="132">
        <f>IF(Benchmarking!$I$8="All",1,IF(Benchmarking!$I$8=I113,1,0))</f>
        <v>0</v>
      </c>
      <c r="M113" s="132">
        <f t="shared" si="9"/>
        <v>0</v>
      </c>
      <c r="N113" s="133">
        <v>1572043.25</v>
      </c>
      <c r="O113" s="133">
        <v>0</v>
      </c>
      <c r="P113" s="133">
        <v>630455.45000000007</v>
      </c>
      <c r="Q113" s="133">
        <v>44343.73</v>
      </c>
      <c r="R113" s="133">
        <v>165216.26</v>
      </c>
      <c r="S113" s="133">
        <v>0</v>
      </c>
      <c r="T113" s="133">
        <v>79489.34</v>
      </c>
      <c r="U113" s="133">
        <v>620.80000000000007</v>
      </c>
      <c r="V113" s="133">
        <v>22203.7</v>
      </c>
      <c r="W113" s="133">
        <v>1189.83</v>
      </c>
      <c r="X113" s="133">
        <v>13517.52</v>
      </c>
      <c r="Y113" s="133">
        <v>28052.850000000002</v>
      </c>
      <c r="Z113" s="133">
        <v>25533.84</v>
      </c>
      <c r="AA113" s="133">
        <v>52514.01</v>
      </c>
      <c r="AB113" s="133">
        <v>13637.39</v>
      </c>
      <c r="AC113" s="133">
        <v>43553.919999999998</v>
      </c>
      <c r="AD113" s="133">
        <v>75264</v>
      </c>
      <c r="AE113" s="133">
        <v>10029.91</v>
      </c>
      <c r="AF113" s="133">
        <v>177906.95</v>
      </c>
      <c r="AG113" s="133">
        <v>15595.93</v>
      </c>
      <c r="AH113" s="133">
        <v>0</v>
      </c>
      <c r="AI113" s="133">
        <v>67407.06</v>
      </c>
      <c r="AJ113" s="133">
        <v>20476.93</v>
      </c>
      <c r="AK113" s="133">
        <v>6053.79</v>
      </c>
      <c r="AL113" s="133">
        <v>158554.97</v>
      </c>
      <c r="AM113" s="133">
        <v>56406.41</v>
      </c>
      <c r="AN113" s="133">
        <v>8785.1</v>
      </c>
      <c r="AO113" s="133">
        <v>35187.870000000003</v>
      </c>
      <c r="AP113" s="133">
        <v>0</v>
      </c>
      <c r="AQ113" s="133">
        <v>244.73000000000002</v>
      </c>
      <c r="AR113" s="133">
        <v>79083.78</v>
      </c>
      <c r="AS113" s="133">
        <v>0</v>
      </c>
      <c r="AT113" s="133">
        <v>0</v>
      </c>
      <c r="AU113" s="134">
        <f t="shared" si="10"/>
        <v>-2209885</v>
      </c>
      <c r="AV113" s="135">
        <v>-444359.47</v>
      </c>
      <c r="AW113" s="158">
        <f t="shared" si="11"/>
        <v>0</v>
      </c>
      <c r="AX113" s="158">
        <f t="shared" si="12"/>
        <v>-145373.84</v>
      </c>
      <c r="AY113" s="133">
        <v>0</v>
      </c>
      <c r="AZ113" s="133">
        <v>-86700</v>
      </c>
      <c r="BA113" s="133">
        <v>-13500</v>
      </c>
      <c r="BB113" s="133">
        <v>-1262.5</v>
      </c>
      <c r="BC113" s="133">
        <v>-22266.13</v>
      </c>
      <c r="BD113" s="133">
        <v>-131528.4</v>
      </c>
      <c r="BE113" s="133">
        <v>-46964.6</v>
      </c>
      <c r="BF113" s="133">
        <v>-14093.23</v>
      </c>
      <c r="BG113" s="133">
        <v>0</v>
      </c>
      <c r="BH113" s="133">
        <v>-69495.399999999994</v>
      </c>
      <c r="BI113" s="133">
        <v>-3576.9300000000003</v>
      </c>
      <c r="BJ113" s="133">
        <v>0</v>
      </c>
      <c r="BK113" s="133">
        <v>0</v>
      </c>
      <c r="BL113" s="133">
        <v>0</v>
      </c>
      <c r="BM113" s="133">
        <v>-116401</v>
      </c>
      <c r="BN113" s="133">
        <v>0</v>
      </c>
      <c r="BO113" s="133">
        <v>0</v>
      </c>
      <c r="BP113" s="133">
        <v>-28985</v>
      </c>
      <c r="BQ113" s="133">
        <v>-2799618.31</v>
      </c>
      <c r="BR113" s="144">
        <v>0</v>
      </c>
      <c r="BS113" s="144">
        <v>0</v>
      </c>
      <c r="BT113" s="144">
        <v>0</v>
      </c>
      <c r="BU113" s="155">
        <f t="shared" si="13"/>
        <v>0</v>
      </c>
      <c r="BV113" s="144">
        <v>0</v>
      </c>
      <c r="BW113" s="144">
        <v>145373.84</v>
      </c>
      <c r="BX113" s="157">
        <f t="shared" si="14"/>
        <v>145373.84</v>
      </c>
      <c r="BY113" s="145"/>
    </row>
    <row r="114" spans="1:77" x14ac:dyDescent="0.25">
      <c r="A114" s="87">
        <v>2643</v>
      </c>
      <c r="B114" s="88" t="s">
        <v>198</v>
      </c>
      <c r="C114" s="136">
        <v>0</v>
      </c>
      <c r="D114" s="181">
        <v>584</v>
      </c>
      <c r="E114" s="136">
        <v>0</v>
      </c>
      <c r="F114" s="136">
        <v>17.75</v>
      </c>
      <c r="G114" s="132" t="str">
        <f t="shared" si="8"/>
        <v>No</v>
      </c>
      <c r="H114" s="132" t="s">
        <v>220</v>
      </c>
      <c r="I114" s="132" t="str">
        <f t="shared" si="15"/>
        <v>500+</v>
      </c>
      <c r="J114" s="132">
        <f>IF(G114=Benchmarking!$I$4,1,0)</f>
        <v>1</v>
      </c>
      <c r="K114" s="132">
        <f>IF(Benchmarking!$I$6="All",1,IF(Benchmarking!$I$6=H114,1,0))</f>
        <v>1</v>
      </c>
      <c r="L114" s="132">
        <f>IF(Benchmarking!$I$8="All",1,IF(Benchmarking!$I$8=I114,1,0))</f>
        <v>0</v>
      </c>
      <c r="M114" s="132">
        <f t="shared" si="9"/>
        <v>0</v>
      </c>
      <c r="N114" s="133">
        <v>1513874.15</v>
      </c>
      <c r="O114" s="133">
        <v>87629</v>
      </c>
      <c r="P114" s="133">
        <v>609882.99</v>
      </c>
      <c r="Q114" s="133">
        <v>115683.16</v>
      </c>
      <c r="R114" s="133">
        <v>229559.49</v>
      </c>
      <c r="S114" s="133">
        <v>63059.090000000004</v>
      </c>
      <c r="T114" s="133">
        <v>69877.63</v>
      </c>
      <c r="U114" s="133">
        <v>2321.81</v>
      </c>
      <c r="V114" s="133">
        <v>8650.25</v>
      </c>
      <c r="W114" s="133">
        <v>1145.7</v>
      </c>
      <c r="X114" s="133">
        <v>13580.16</v>
      </c>
      <c r="Y114" s="133">
        <v>40032.32</v>
      </c>
      <c r="Z114" s="133">
        <v>9584.5400000000009</v>
      </c>
      <c r="AA114" s="133">
        <v>10423.85</v>
      </c>
      <c r="AB114" s="133">
        <v>150</v>
      </c>
      <c r="AC114" s="133">
        <v>39617.980000000003</v>
      </c>
      <c r="AD114" s="133">
        <v>11980.800000000001</v>
      </c>
      <c r="AE114" s="133">
        <v>23613.48</v>
      </c>
      <c r="AF114" s="133">
        <v>120830.06</v>
      </c>
      <c r="AG114" s="133">
        <v>27693.77</v>
      </c>
      <c r="AH114" s="133">
        <v>0</v>
      </c>
      <c r="AI114" s="133">
        <v>24802.760000000002</v>
      </c>
      <c r="AJ114" s="133">
        <v>20365.59</v>
      </c>
      <c r="AK114" s="133">
        <v>5320.77</v>
      </c>
      <c r="AL114" s="133">
        <v>80260.180000000008</v>
      </c>
      <c r="AM114" s="133">
        <v>0</v>
      </c>
      <c r="AN114" s="133">
        <v>22099.100000000002</v>
      </c>
      <c r="AO114" s="133">
        <v>36060.080000000002</v>
      </c>
      <c r="AP114" s="133">
        <v>0</v>
      </c>
      <c r="AQ114" s="133">
        <v>0</v>
      </c>
      <c r="AR114" s="133">
        <v>15563.220000000001</v>
      </c>
      <c r="AS114" s="133">
        <v>0</v>
      </c>
      <c r="AT114" s="133">
        <v>0</v>
      </c>
      <c r="AU114" s="134">
        <f t="shared" si="10"/>
        <v>-2137640.36</v>
      </c>
      <c r="AV114" s="135">
        <v>-504223.63</v>
      </c>
      <c r="AW114" s="158">
        <f t="shared" si="11"/>
        <v>0</v>
      </c>
      <c r="AX114" s="158">
        <f t="shared" si="12"/>
        <v>-113057.65999999997</v>
      </c>
      <c r="AY114" s="133">
        <v>0</v>
      </c>
      <c r="AZ114" s="133">
        <v>-135120</v>
      </c>
      <c r="BA114" s="133">
        <v>-3200</v>
      </c>
      <c r="BB114" s="133">
        <v>-4922.5</v>
      </c>
      <c r="BC114" s="133">
        <v>-8960</v>
      </c>
      <c r="BD114" s="133">
        <v>-75199.98</v>
      </c>
      <c r="BE114" s="133">
        <v>-52121.79</v>
      </c>
      <c r="BF114" s="133">
        <v>0</v>
      </c>
      <c r="BG114" s="133">
        <v>0</v>
      </c>
      <c r="BH114" s="133">
        <v>-8868.5</v>
      </c>
      <c r="BI114" s="133">
        <v>-15999.57</v>
      </c>
      <c r="BJ114" s="133">
        <v>0</v>
      </c>
      <c r="BK114" s="133">
        <v>0</v>
      </c>
      <c r="BL114" s="133">
        <v>0</v>
      </c>
      <c r="BM114" s="133">
        <v>-102757</v>
      </c>
      <c r="BN114" s="133">
        <v>0</v>
      </c>
      <c r="BO114" s="133">
        <v>0</v>
      </c>
      <c r="BP114" s="133">
        <v>-34598.76</v>
      </c>
      <c r="BQ114" s="133">
        <v>-2754921.65</v>
      </c>
      <c r="BR114" s="144">
        <v>0</v>
      </c>
      <c r="BS114" s="144">
        <v>0</v>
      </c>
      <c r="BT114" s="144">
        <v>0</v>
      </c>
      <c r="BU114" s="155">
        <f t="shared" si="13"/>
        <v>0</v>
      </c>
      <c r="BV114" s="144">
        <v>0</v>
      </c>
      <c r="BW114" s="144">
        <v>113057.65999999997</v>
      </c>
      <c r="BX114" s="157">
        <f t="shared" si="14"/>
        <v>113057.65999999997</v>
      </c>
      <c r="BY114" s="145"/>
    </row>
    <row r="115" spans="1:77" x14ac:dyDescent="0.25">
      <c r="A115" s="87">
        <v>2648</v>
      </c>
      <c r="B115" s="88" t="s">
        <v>199</v>
      </c>
      <c r="C115" s="136">
        <v>0</v>
      </c>
      <c r="D115" s="181">
        <v>355</v>
      </c>
      <c r="E115" s="136">
        <v>0</v>
      </c>
      <c r="F115" s="136">
        <v>17.833333333333332</v>
      </c>
      <c r="G115" s="132" t="str">
        <f t="shared" si="8"/>
        <v>No</v>
      </c>
      <c r="H115" s="132" t="s">
        <v>220</v>
      </c>
      <c r="I115" s="132" t="str">
        <f t="shared" si="15"/>
        <v>300-399</v>
      </c>
      <c r="J115" s="132">
        <f>IF(G115=Benchmarking!$I$4,1,0)</f>
        <v>1</v>
      </c>
      <c r="K115" s="132">
        <f>IF(Benchmarking!$I$6="All",1,IF(Benchmarking!$I$6=H115,1,0))</f>
        <v>1</v>
      </c>
      <c r="L115" s="132">
        <f>IF(Benchmarking!$I$8="All",1,IF(Benchmarking!$I$8=I115,1,0))</f>
        <v>0</v>
      </c>
      <c r="M115" s="132">
        <f t="shared" si="9"/>
        <v>0</v>
      </c>
      <c r="N115" s="133">
        <v>973427.14</v>
      </c>
      <c r="O115" s="133">
        <v>0</v>
      </c>
      <c r="P115" s="133">
        <v>471370.35000000003</v>
      </c>
      <c r="Q115" s="133">
        <v>33929.01</v>
      </c>
      <c r="R115" s="133">
        <v>92736.38</v>
      </c>
      <c r="S115" s="133">
        <v>0</v>
      </c>
      <c r="T115" s="133">
        <v>88517.14</v>
      </c>
      <c r="U115" s="133">
        <v>7801.1</v>
      </c>
      <c r="V115" s="133">
        <v>9249.32</v>
      </c>
      <c r="W115" s="133">
        <v>653.80000000000007</v>
      </c>
      <c r="X115" s="133">
        <v>7700.21</v>
      </c>
      <c r="Y115" s="133">
        <v>9079.5300000000007</v>
      </c>
      <c r="Z115" s="133">
        <v>7624.72</v>
      </c>
      <c r="AA115" s="133">
        <v>30713.63</v>
      </c>
      <c r="AB115" s="133">
        <v>20000</v>
      </c>
      <c r="AC115" s="133">
        <v>22812.959999999999</v>
      </c>
      <c r="AD115" s="133">
        <v>27136</v>
      </c>
      <c r="AE115" s="133">
        <v>18662.54</v>
      </c>
      <c r="AF115" s="133">
        <v>48094.93</v>
      </c>
      <c r="AG115" s="133">
        <v>20332.66</v>
      </c>
      <c r="AH115" s="133">
        <v>0</v>
      </c>
      <c r="AI115" s="133">
        <v>22357.75</v>
      </c>
      <c r="AJ115" s="133">
        <v>11424.24</v>
      </c>
      <c r="AK115" s="133">
        <v>15535.82</v>
      </c>
      <c r="AL115" s="133">
        <v>79150.7</v>
      </c>
      <c r="AM115" s="133">
        <v>6786.95</v>
      </c>
      <c r="AN115" s="133">
        <v>43282.28</v>
      </c>
      <c r="AO115" s="133">
        <v>18953.150000000001</v>
      </c>
      <c r="AP115" s="133">
        <v>0</v>
      </c>
      <c r="AQ115" s="133">
        <v>0</v>
      </c>
      <c r="AR115" s="133">
        <v>7306.25</v>
      </c>
      <c r="AS115" s="133">
        <v>0</v>
      </c>
      <c r="AT115" s="133">
        <v>0</v>
      </c>
      <c r="AU115" s="134">
        <f t="shared" si="10"/>
        <v>-1354049.83</v>
      </c>
      <c r="AV115" s="135">
        <v>-214909.2</v>
      </c>
      <c r="AW115" s="158">
        <f t="shared" si="11"/>
        <v>0</v>
      </c>
      <c r="AX115" s="158">
        <f t="shared" si="12"/>
        <v>-230351.13</v>
      </c>
      <c r="AY115" s="133">
        <v>0</v>
      </c>
      <c r="AZ115" s="133">
        <v>-208307</v>
      </c>
      <c r="BA115" s="133">
        <v>-1200</v>
      </c>
      <c r="BB115" s="133">
        <v>-1221.32</v>
      </c>
      <c r="BC115" s="133">
        <v>-427.55</v>
      </c>
      <c r="BD115" s="133">
        <v>-32893.47</v>
      </c>
      <c r="BE115" s="133">
        <v>-11920.630000000001</v>
      </c>
      <c r="BF115" s="133">
        <v>0</v>
      </c>
      <c r="BG115" s="133">
        <v>-1922.67</v>
      </c>
      <c r="BH115" s="133">
        <v>-12442.02</v>
      </c>
      <c r="BI115" s="133">
        <v>-11590.43</v>
      </c>
      <c r="BJ115" s="133">
        <v>0</v>
      </c>
      <c r="BK115" s="133">
        <v>0</v>
      </c>
      <c r="BL115" s="133">
        <v>0</v>
      </c>
      <c r="BM115" s="133">
        <v>-48754</v>
      </c>
      <c r="BN115" s="133">
        <v>0</v>
      </c>
      <c r="BO115" s="133">
        <v>-12580</v>
      </c>
      <c r="BP115" s="133">
        <v>-31265.63</v>
      </c>
      <c r="BQ115" s="133">
        <v>-1799310.1600000001</v>
      </c>
      <c r="BR115" s="144">
        <v>0</v>
      </c>
      <c r="BS115" s="144">
        <v>0</v>
      </c>
      <c r="BT115" s="144">
        <v>0</v>
      </c>
      <c r="BU115" s="155">
        <f t="shared" si="13"/>
        <v>0</v>
      </c>
      <c r="BV115" s="144">
        <v>0</v>
      </c>
      <c r="BW115" s="144">
        <v>230351.13</v>
      </c>
      <c r="BX115" s="157">
        <f t="shared" si="14"/>
        <v>230351.13</v>
      </c>
      <c r="BY115" s="145"/>
    </row>
    <row r="116" spans="1:77" x14ac:dyDescent="0.25">
      <c r="A116" s="87">
        <v>2651</v>
      </c>
      <c r="B116" s="88" t="s">
        <v>269</v>
      </c>
      <c r="C116" s="136">
        <v>0</v>
      </c>
      <c r="D116" s="181">
        <v>137</v>
      </c>
      <c r="E116" s="136">
        <v>0</v>
      </c>
      <c r="F116" s="136">
        <v>9.6666666666666661</v>
      </c>
      <c r="G116" s="132" t="str">
        <f t="shared" ref="G116:G176" si="16">IF(C116=0,"No","Yes")</f>
        <v>No</v>
      </c>
      <c r="H116" s="132" t="s">
        <v>220</v>
      </c>
      <c r="I116" s="132" t="str">
        <f t="shared" si="15"/>
        <v>100-199</v>
      </c>
      <c r="J116" s="132">
        <f>IF(G116=Benchmarking!$I$4,1,0)</f>
        <v>1</v>
      </c>
      <c r="K116" s="132">
        <f>IF(Benchmarking!$I$6="All",1,IF(Benchmarking!$I$6=H116,1,0))</f>
        <v>1</v>
      </c>
      <c r="L116" s="132">
        <f>IF(Benchmarking!$I$8="All",1,IF(Benchmarking!$I$8=I116,1,0))</f>
        <v>1</v>
      </c>
      <c r="M116" s="132">
        <f t="shared" ref="M116:M176" si="17">IF(SUM(J116:L116)=3,1,0)</f>
        <v>1</v>
      </c>
      <c r="N116" s="133">
        <v>523060.89</v>
      </c>
      <c r="O116" s="133">
        <v>0</v>
      </c>
      <c r="P116" s="133">
        <v>142762.28</v>
      </c>
      <c r="Q116" s="133">
        <v>12233</v>
      </c>
      <c r="R116" s="133">
        <v>31596.55</v>
      </c>
      <c r="S116" s="133">
        <v>0</v>
      </c>
      <c r="T116" s="133">
        <v>32476.79</v>
      </c>
      <c r="U116" s="133">
        <v>3477.42</v>
      </c>
      <c r="V116" s="133">
        <v>1608.5</v>
      </c>
      <c r="W116" s="133">
        <v>7045.57</v>
      </c>
      <c r="X116" s="133">
        <v>3401.76</v>
      </c>
      <c r="Y116" s="133">
        <v>5982.63</v>
      </c>
      <c r="Z116" s="133">
        <v>7376.02</v>
      </c>
      <c r="AA116" s="133">
        <v>17625.87</v>
      </c>
      <c r="AB116" s="133">
        <v>1657.04</v>
      </c>
      <c r="AC116" s="133">
        <v>14756.03</v>
      </c>
      <c r="AD116" s="133">
        <v>18837.25</v>
      </c>
      <c r="AE116" s="133">
        <v>7442.1100000000006</v>
      </c>
      <c r="AF116" s="133">
        <v>16291.07</v>
      </c>
      <c r="AG116" s="133">
        <v>9638.86</v>
      </c>
      <c r="AH116" s="133">
        <v>0</v>
      </c>
      <c r="AI116" s="133">
        <v>13082.37</v>
      </c>
      <c r="AJ116" s="133">
        <v>5047.92</v>
      </c>
      <c r="AK116" s="133">
        <v>2907.44</v>
      </c>
      <c r="AL116" s="133">
        <v>26365.39</v>
      </c>
      <c r="AM116" s="133">
        <v>7999.62</v>
      </c>
      <c r="AN116" s="133">
        <v>26308.560000000001</v>
      </c>
      <c r="AO116" s="133">
        <v>19407.95</v>
      </c>
      <c r="AP116" s="133">
        <v>0</v>
      </c>
      <c r="AQ116" s="133">
        <v>0</v>
      </c>
      <c r="AR116" s="133">
        <v>0</v>
      </c>
      <c r="AS116" s="133">
        <v>0</v>
      </c>
      <c r="AT116" s="133">
        <v>0</v>
      </c>
      <c r="AU116" s="134">
        <f t="shared" ref="AU116:AU176" si="18">BQ116-AV116-AW116-AX116</f>
        <v>-660907.15999999992</v>
      </c>
      <c r="AV116" s="135">
        <v>-106538.69</v>
      </c>
      <c r="AW116" s="158">
        <f t="shared" ref="AW116:AW176" si="19">-BU116</f>
        <v>0</v>
      </c>
      <c r="AX116" s="158">
        <f t="shared" ref="AX116:AX176" si="20">-BX116</f>
        <v>-62506.570000000007</v>
      </c>
      <c r="AY116" s="133">
        <v>0</v>
      </c>
      <c r="AZ116" s="133">
        <v>-70740</v>
      </c>
      <c r="BA116" s="133">
        <v>0</v>
      </c>
      <c r="BB116" s="133">
        <v>-2336.48</v>
      </c>
      <c r="BC116" s="133">
        <v>-40</v>
      </c>
      <c r="BD116" s="133">
        <v>-7527.47</v>
      </c>
      <c r="BE116" s="133">
        <v>-32.340000000000003</v>
      </c>
      <c r="BF116" s="133">
        <v>-471.5</v>
      </c>
      <c r="BG116" s="133">
        <v>-10207.66</v>
      </c>
      <c r="BH116" s="133">
        <v>-1285.17</v>
      </c>
      <c r="BI116" s="133">
        <v>-2252.81</v>
      </c>
      <c r="BJ116" s="133">
        <v>0</v>
      </c>
      <c r="BK116" s="133">
        <v>0</v>
      </c>
      <c r="BL116" s="133">
        <v>0</v>
      </c>
      <c r="BM116" s="133">
        <v>-31752</v>
      </c>
      <c r="BN116" s="133">
        <v>0</v>
      </c>
      <c r="BO116" s="133">
        <v>0</v>
      </c>
      <c r="BP116" s="133">
        <v>-13120.210000000001</v>
      </c>
      <c r="BQ116" s="133">
        <v>-829952.41999999993</v>
      </c>
      <c r="BR116" s="144">
        <v>0</v>
      </c>
      <c r="BS116" s="144">
        <v>0</v>
      </c>
      <c r="BT116" s="144">
        <v>0</v>
      </c>
      <c r="BU116" s="155">
        <f t="shared" ref="BU116:BU176" si="21">SUM(BR116:BT116)</f>
        <v>0</v>
      </c>
      <c r="BV116" s="144">
        <v>0</v>
      </c>
      <c r="BW116" s="144">
        <v>62506.570000000007</v>
      </c>
      <c r="BX116" s="157">
        <f t="shared" ref="BX116:BX176" si="22">SUM(BV116:BW116)</f>
        <v>62506.570000000007</v>
      </c>
      <c r="BY116" s="145"/>
    </row>
    <row r="117" spans="1:77" x14ac:dyDescent="0.25">
      <c r="A117" s="87">
        <v>2653</v>
      </c>
      <c r="B117" s="88" t="s">
        <v>200</v>
      </c>
      <c r="C117" s="136">
        <v>47</v>
      </c>
      <c r="D117" s="181">
        <v>452</v>
      </c>
      <c r="E117" s="136">
        <v>0</v>
      </c>
      <c r="F117" s="136">
        <v>20.166666666666668</v>
      </c>
      <c r="G117" s="132" t="str">
        <f t="shared" si="16"/>
        <v>Yes</v>
      </c>
      <c r="H117" s="132" t="s">
        <v>220</v>
      </c>
      <c r="I117" s="132" t="str">
        <f t="shared" si="15"/>
        <v>400-499</v>
      </c>
      <c r="J117" s="132">
        <f>IF(G117=Benchmarking!$I$4,1,0)</f>
        <v>0</v>
      </c>
      <c r="K117" s="132">
        <f>IF(Benchmarking!$I$6="All",1,IF(Benchmarking!$I$6=H117,1,0))</f>
        <v>1</v>
      </c>
      <c r="L117" s="132">
        <f>IF(Benchmarking!$I$8="All",1,IF(Benchmarking!$I$8=I117,1,0))</f>
        <v>0</v>
      </c>
      <c r="M117" s="132">
        <f t="shared" si="17"/>
        <v>0</v>
      </c>
      <c r="N117" s="133">
        <v>1211258.31</v>
      </c>
      <c r="O117" s="133">
        <v>42507.31</v>
      </c>
      <c r="P117" s="133">
        <v>576124.1</v>
      </c>
      <c r="Q117" s="133">
        <v>70111.540000000008</v>
      </c>
      <c r="R117" s="133">
        <v>91805.180000000008</v>
      </c>
      <c r="S117" s="133">
        <v>0</v>
      </c>
      <c r="T117" s="133">
        <v>91716.64</v>
      </c>
      <c r="U117" s="133">
        <v>14744.57</v>
      </c>
      <c r="V117" s="133">
        <v>11767.95</v>
      </c>
      <c r="W117" s="133">
        <v>853.1</v>
      </c>
      <c r="X117" s="133">
        <v>10310.040000000001</v>
      </c>
      <c r="Y117" s="133">
        <v>19026.54</v>
      </c>
      <c r="Z117" s="133">
        <v>7094.56</v>
      </c>
      <c r="AA117" s="133">
        <v>7948.47</v>
      </c>
      <c r="AB117" s="133">
        <v>10290.26</v>
      </c>
      <c r="AC117" s="133">
        <v>25181.600000000002</v>
      </c>
      <c r="AD117" s="133">
        <v>58368</v>
      </c>
      <c r="AE117" s="133">
        <v>15631.26</v>
      </c>
      <c r="AF117" s="133">
        <v>111480.15000000001</v>
      </c>
      <c r="AG117" s="133">
        <v>23428.97</v>
      </c>
      <c r="AH117" s="133">
        <v>0</v>
      </c>
      <c r="AI117" s="133">
        <v>37779.56</v>
      </c>
      <c r="AJ117" s="133">
        <v>16274.45</v>
      </c>
      <c r="AK117" s="133">
        <v>25431.87</v>
      </c>
      <c r="AL117" s="133">
        <v>72267.06</v>
      </c>
      <c r="AM117" s="133">
        <v>1192.04</v>
      </c>
      <c r="AN117" s="133">
        <v>76820.56</v>
      </c>
      <c r="AO117" s="133">
        <v>19533.72</v>
      </c>
      <c r="AP117" s="133">
        <v>0</v>
      </c>
      <c r="AQ117" s="133">
        <v>0</v>
      </c>
      <c r="AR117" s="133">
        <v>88381.430000000008</v>
      </c>
      <c r="AS117" s="133">
        <v>0</v>
      </c>
      <c r="AT117" s="133">
        <v>0</v>
      </c>
      <c r="AU117" s="134">
        <f t="shared" si="18"/>
        <v>-1842618.5400000003</v>
      </c>
      <c r="AV117" s="135">
        <v>-334089.89</v>
      </c>
      <c r="AW117" s="158">
        <f t="shared" si="19"/>
        <v>0</v>
      </c>
      <c r="AX117" s="158">
        <f t="shared" si="20"/>
        <v>-121396.48999999999</v>
      </c>
      <c r="AY117" s="133">
        <v>0</v>
      </c>
      <c r="AZ117" s="133">
        <v>-136465</v>
      </c>
      <c r="BA117" s="133">
        <v>0</v>
      </c>
      <c r="BB117" s="133">
        <v>-75954.720000000001</v>
      </c>
      <c r="BC117" s="133">
        <v>-4403</v>
      </c>
      <c r="BD117" s="133">
        <v>-88315.28</v>
      </c>
      <c r="BE117" s="133">
        <v>-10.25</v>
      </c>
      <c r="BF117" s="133">
        <v>-7285.68</v>
      </c>
      <c r="BG117" s="133">
        <v>-1659.8400000000001</v>
      </c>
      <c r="BH117" s="133">
        <v>-44527.05</v>
      </c>
      <c r="BI117" s="133">
        <v>-1923.65</v>
      </c>
      <c r="BJ117" s="133">
        <v>0</v>
      </c>
      <c r="BK117" s="133">
        <v>0</v>
      </c>
      <c r="BL117" s="133">
        <v>0</v>
      </c>
      <c r="BM117" s="133">
        <v>-68106</v>
      </c>
      <c r="BN117" s="133">
        <v>0</v>
      </c>
      <c r="BO117" s="133">
        <v>0</v>
      </c>
      <c r="BP117" s="133">
        <v>-30117.920000000002</v>
      </c>
      <c r="BQ117" s="133">
        <v>-2298104.9200000004</v>
      </c>
      <c r="BR117" s="144">
        <v>0</v>
      </c>
      <c r="BS117" s="144">
        <v>0</v>
      </c>
      <c r="BT117" s="144">
        <v>0</v>
      </c>
      <c r="BU117" s="155">
        <f t="shared" si="21"/>
        <v>0</v>
      </c>
      <c r="BV117" s="144">
        <v>0</v>
      </c>
      <c r="BW117" s="144">
        <v>121396.48999999999</v>
      </c>
      <c r="BX117" s="157">
        <f t="shared" si="22"/>
        <v>121396.48999999999</v>
      </c>
      <c r="BY117" s="145"/>
    </row>
    <row r="118" spans="1:77" x14ac:dyDescent="0.25">
      <c r="A118" s="87">
        <v>2662</v>
      </c>
      <c r="B118" s="88" t="s">
        <v>201</v>
      </c>
      <c r="C118" s="136">
        <v>20</v>
      </c>
      <c r="D118" s="181">
        <v>117</v>
      </c>
      <c r="E118" s="136">
        <v>0</v>
      </c>
      <c r="F118" s="136">
        <v>3.9166666666666665</v>
      </c>
      <c r="G118" s="132" t="str">
        <f t="shared" si="16"/>
        <v>Yes</v>
      </c>
      <c r="H118" s="132" t="s">
        <v>220</v>
      </c>
      <c r="I118" s="132" t="str">
        <f t="shared" si="15"/>
        <v>100-199</v>
      </c>
      <c r="J118" s="132">
        <f>IF(G118=Benchmarking!$I$4,1,0)</f>
        <v>0</v>
      </c>
      <c r="K118" s="132">
        <f>IF(Benchmarking!$I$6="All",1,IF(Benchmarking!$I$6=H118,1,0))</f>
        <v>1</v>
      </c>
      <c r="L118" s="132">
        <f>IF(Benchmarking!$I$8="All",1,IF(Benchmarking!$I$8=I118,1,0))</f>
        <v>1</v>
      </c>
      <c r="M118" s="132">
        <f t="shared" si="17"/>
        <v>0</v>
      </c>
      <c r="N118" s="133">
        <v>394535.73</v>
      </c>
      <c r="O118" s="133">
        <v>0</v>
      </c>
      <c r="P118" s="133">
        <v>158468.14000000001</v>
      </c>
      <c r="Q118" s="133">
        <v>12066.56</v>
      </c>
      <c r="R118" s="133">
        <v>40125.01</v>
      </c>
      <c r="S118" s="133">
        <v>5119.8500000000004</v>
      </c>
      <c r="T118" s="133">
        <v>11065.16</v>
      </c>
      <c r="U118" s="133">
        <v>842.68000000000006</v>
      </c>
      <c r="V118" s="133">
        <v>4476.1000000000004</v>
      </c>
      <c r="W118" s="133">
        <v>2533.7000000000003</v>
      </c>
      <c r="X118" s="133">
        <v>2898.96</v>
      </c>
      <c r="Y118" s="133">
        <v>27894.07</v>
      </c>
      <c r="Z118" s="133">
        <v>9118.4</v>
      </c>
      <c r="AA118" s="133">
        <v>28280.420000000002</v>
      </c>
      <c r="AB118" s="133">
        <v>3428.23</v>
      </c>
      <c r="AC118" s="133">
        <v>13524.710000000001</v>
      </c>
      <c r="AD118" s="133">
        <v>18463</v>
      </c>
      <c r="AE118" s="133">
        <v>3359.2200000000003</v>
      </c>
      <c r="AF118" s="133">
        <v>42335.040000000001</v>
      </c>
      <c r="AG118" s="133">
        <v>12469.81</v>
      </c>
      <c r="AH118" s="133">
        <v>0</v>
      </c>
      <c r="AI118" s="133">
        <v>8499.5300000000007</v>
      </c>
      <c r="AJ118" s="133">
        <v>4669.59</v>
      </c>
      <c r="AK118" s="133">
        <v>4603.4000000000005</v>
      </c>
      <c r="AL118" s="133">
        <v>28227.53</v>
      </c>
      <c r="AM118" s="133">
        <v>7176.41</v>
      </c>
      <c r="AN118" s="133">
        <v>24914.799999999999</v>
      </c>
      <c r="AO118" s="133">
        <v>35593.700000000004</v>
      </c>
      <c r="AP118" s="133">
        <v>0</v>
      </c>
      <c r="AQ118" s="133">
        <v>0</v>
      </c>
      <c r="AR118" s="133">
        <v>26940</v>
      </c>
      <c r="AS118" s="133">
        <v>0</v>
      </c>
      <c r="AT118" s="133">
        <v>0</v>
      </c>
      <c r="AU118" s="134">
        <f t="shared" si="18"/>
        <v>-620415.03</v>
      </c>
      <c r="AV118" s="135">
        <v>-106910.55</v>
      </c>
      <c r="AW118" s="158">
        <f t="shared" si="19"/>
        <v>0</v>
      </c>
      <c r="AX118" s="158">
        <f t="shared" si="20"/>
        <v>-28121.190000000002</v>
      </c>
      <c r="AY118" s="133">
        <v>0</v>
      </c>
      <c r="AZ118" s="133">
        <v>-87425</v>
      </c>
      <c r="BA118" s="133">
        <v>-1200</v>
      </c>
      <c r="BB118" s="133">
        <v>-4124.3100000000004</v>
      </c>
      <c r="BC118" s="133">
        <v>0</v>
      </c>
      <c r="BD118" s="133">
        <v>-11044.45</v>
      </c>
      <c r="BE118" s="133">
        <v>-517.79999999999995</v>
      </c>
      <c r="BF118" s="133">
        <v>-1155.24</v>
      </c>
      <c r="BG118" s="133">
        <v>0</v>
      </c>
      <c r="BH118" s="133">
        <v>-3588.2000000000003</v>
      </c>
      <c r="BI118" s="133">
        <v>-14094.89</v>
      </c>
      <c r="BJ118" s="133">
        <v>0</v>
      </c>
      <c r="BK118" s="133">
        <v>0</v>
      </c>
      <c r="BL118" s="133">
        <v>0</v>
      </c>
      <c r="BM118" s="133">
        <v>-21160</v>
      </c>
      <c r="BN118" s="133">
        <v>0</v>
      </c>
      <c r="BO118" s="133">
        <v>-1920</v>
      </c>
      <c r="BP118" s="133">
        <v>-13968.54</v>
      </c>
      <c r="BQ118" s="133">
        <v>-755446.77</v>
      </c>
      <c r="BR118" s="144">
        <v>0</v>
      </c>
      <c r="BS118" s="144">
        <v>0</v>
      </c>
      <c r="BT118" s="144">
        <v>0</v>
      </c>
      <c r="BU118" s="155">
        <f t="shared" si="21"/>
        <v>0</v>
      </c>
      <c r="BV118" s="144">
        <v>0</v>
      </c>
      <c r="BW118" s="144">
        <v>28121.190000000002</v>
      </c>
      <c r="BX118" s="157">
        <f t="shared" si="22"/>
        <v>28121.190000000002</v>
      </c>
      <c r="BY118" s="145"/>
    </row>
    <row r="119" spans="1:77" x14ac:dyDescent="0.25">
      <c r="A119" s="87">
        <v>2672</v>
      </c>
      <c r="B119" s="88" t="s">
        <v>202</v>
      </c>
      <c r="C119" s="136">
        <v>0</v>
      </c>
      <c r="D119" s="181">
        <v>421</v>
      </c>
      <c r="E119" s="136">
        <v>0</v>
      </c>
      <c r="F119" s="136">
        <v>12</v>
      </c>
      <c r="G119" s="132" t="str">
        <f t="shared" si="16"/>
        <v>No</v>
      </c>
      <c r="H119" s="132" t="s">
        <v>220</v>
      </c>
      <c r="I119" s="132" t="str">
        <f t="shared" si="15"/>
        <v>400-499</v>
      </c>
      <c r="J119" s="132">
        <f>IF(G119=Benchmarking!$I$4,1,0)</f>
        <v>1</v>
      </c>
      <c r="K119" s="132">
        <f>IF(Benchmarking!$I$6="All",1,IF(Benchmarking!$I$6=H119,1,0))</f>
        <v>1</v>
      </c>
      <c r="L119" s="132">
        <f>IF(Benchmarking!$I$8="All",1,IF(Benchmarking!$I$8=I119,1,0))</f>
        <v>0</v>
      </c>
      <c r="M119" s="132">
        <f t="shared" si="17"/>
        <v>0</v>
      </c>
      <c r="N119" s="133">
        <v>1177144.08</v>
      </c>
      <c r="O119" s="133">
        <v>13698.66</v>
      </c>
      <c r="P119" s="133">
        <v>344939.24</v>
      </c>
      <c r="Q119" s="133">
        <v>77769.710000000006</v>
      </c>
      <c r="R119" s="133">
        <v>84380.96</v>
      </c>
      <c r="S119" s="133">
        <v>0</v>
      </c>
      <c r="T119" s="133">
        <v>72264.62</v>
      </c>
      <c r="U119" s="133">
        <v>6208.52</v>
      </c>
      <c r="V119" s="133">
        <v>22622.080000000002</v>
      </c>
      <c r="W119" s="133">
        <v>10290.34</v>
      </c>
      <c r="X119" s="133">
        <v>10046.82</v>
      </c>
      <c r="Y119" s="133">
        <v>8950.76</v>
      </c>
      <c r="Z119" s="133">
        <v>2246.7000000000003</v>
      </c>
      <c r="AA119" s="133">
        <v>2879.83</v>
      </c>
      <c r="AB119" s="133">
        <v>7022.31</v>
      </c>
      <c r="AC119" s="133">
        <v>20694.600000000002</v>
      </c>
      <c r="AD119" s="133">
        <v>54272</v>
      </c>
      <c r="AE119" s="133">
        <v>15880.52</v>
      </c>
      <c r="AF119" s="133">
        <v>121431.06</v>
      </c>
      <c r="AG119" s="133">
        <v>19510.55</v>
      </c>
      <c r="AH119" s="133">
        <v>0</v>
      </c>
      <c r="AI119" s="133">
        <v>14119.34</v>
      </c>
      <c r="AJ119" s="133">
        <v>16142.82</v>
      </c>
      <c r="AK119" s="133">
        <v>14870.11</v>
      </c>
      <c r="AL119" s="133">
        <v>60812.44</v>
      </c>
      <c r="AM119" s="133">
        <v>5708.4800000000005</v>
      </c>
      <c r="AN119" s="133">
        <v>26333.91</v>
      </c>
      <c r="AO119" s="133">
        <v>68060.69</v>
      </c>
      <c r="AP119" s="133">
        <v>0</v>
      </c>
      <c r="AQ119" s="133">
        <v>0</v>
      </c>
      <c r="AR119" s="133">
        <v>65738.290000000008</v>
      </c>
      <c r="AS119" s="133">
        <v>0</v>
      </c>
      <c r="AT119" s="133">
        <v>0</v>
      </c>
      <c r="AU119" s="134">
        <f t="shared" si="18"/>
        <v>-1543172.37</v>
      </c>
      <c r="AV119" s="135">
        <v>-317084.43</v>
      </c>
      <c r="AW119" s="158">
        <f t="shared" si="19"/>
        <v>0</v>
      </c>
      <c r="AX119" s="158">
        <f t="shared" si="20"/>
        <v>-56901.79</v>
      </c>
      <c r="AY119" s="133">
        <v>0</v>
      </c>
      <c r="AZ119" s="133">
        <v>-122745</v>
      </c>
      <c r="BA119" s="133">
        <v>0</v>
      </c>
      <c r="BB119" s="133">
        <v>-6515.32</v>
      </c>
      <c r="BC119" s="133">
        <v>-1786</v>
      </c>
      <c r="BD119" s="133">
        <v>-64842.96</v>
      </c>
      <c r="BE119" s="133">
        <v>-87.15</v>
      </c>
      <c r="BF119" s="133">
        <v>-18582.48</v>
      </c>
      <c r="BG119" s="133">
        <v>0</v>
      </c>
      <c r="BH119" s="133">
        <v>-19762.7</v>
      </c>
      <c r="BI119" s="133">
        <v>-12791.68</v>
      </c>
      <c r="BJ119" s="133">
        <v>0</v>
      </c>
      <c r="BK119" s="133">
        <v>0</v>
      </c>
      <c r="BL119" s="133">
        <v>0</v>
      </c>
      <c r="BM119" s="133">
        <v>-67728</v>
      </c>
      <c r="BN119" s="133">
        <v>-800.68000000000006</v>
      </c>
      <c r="BO119" s="133">
        <v>-581</v>
      </c>
      <c r="BP119" s="133">
        <v>-25445</v>
      </c>
      <c r="BQ119" s="133">
        <v>-1917158.59</v>
      </c>
      <c r="BR119" s="144">
        <v>0</v>
      </c>
      <c r="BS119" s="144">
        <v>0</v>
      </c>
      <c r="BT119" s="144">
        <v>0</v>
      </c>
      <c r="BU119" s="155">
        <f t="shared" si="21"/>
        <v>0</v>
      </c>
      <c r="BV119" s="144">
        <v>0</v>
      </c>
      <c r="BW119" s="144">
        <v>56901.79</v>
      </c>
      <c r="BX119" s="157">
        <f t="shared" si="22"/>
        <v>56901.79</v>
      </c>
      <c r="BY119" s="145"/>
    </row>
    <row r="120" spans="1:77" x14ac:dyDescent="0.25">
      <c r="A120" s="87">
        <v>2674</v>
      </c>
      <c r="B120" s="88" t="s">
        <v>203</v>
      </c>
      <c r="C120" s="136">
        <v>55</v>
      </c>
      <c r="D120" s="181">
        <v>376</v>
      </c>
      <c r="E120" s="136">
        <v>10</v>
      </c>
      <c r="F120" s="136">
        <v>11.583333333333334</v>
      </c>
      <c r="G120" s="132" t="str">
        <f t="shared" si="16"/>
        <v>Yes</v>
      </c>
      <c r="H120" s="132" t="s">
        <v>220</v>
      </c>
      <c r="I120" s="132" t="str">
        <f t="shared" si="15"/>
        <v>300-399</v>
      </c>
      <c r="J120" s="132">
        <f>IF(G120=Benchmarking!$I$4,1,0)</f>
        <v>0</v>
      </c>
      <c r="K120" s="132">
        <f>IF(Benchmarking!$I$6="All",1,IF(Benchmarking!$I$6=H120,1,0))</f>
        <v>1</v>
      </c>
      <c r="L120" s="132">
        <f>IF(Benchmarking!$I$8="All",1,IF(Benchmarking!$I$8=I120,1,0))</f>
        <v>0</v>
      </c>
      <c r="M120" s="132">
        <f t="shared" si="17"/>
        <v>0</v>
      </c>
      <c r="N120" s="133">
        <v>1475436.8</v>
      </c>
      <c r="O120" s="133">
        <v>0</v>
      </c>
      <c r="P120" s="133">
        <v>632866.87</v>
      </c>
      <c r="Q120" s="133">
        <v>45957.51</v>
      </c>
      <c r="R120" s="133">
        <v>110410.42</v>
      </c>
      <c r="S120" s="133">
        <v>67884.820000000007</v>
      </c>
      <c r="T120" s="133">
        <v>0</v>
      </c>
      <c r="U120" s="133">
        <v>8949.02</v>
      </c>
      <c r="V120" s="133">
        <v>16517.560000000001</v>
      </c>
      <c r="W120" s="133">
        <v>718.2</v>
      </c>
      <c r="X120" s="133">
        <v>7992.35</v>
      </c>
      <c r="Y120" s="133">
        <v>60992.700000000004</v>
      </c>
      <c r="Z120" s="133">
        <v>6715.84</v>
      </c>
      <c r="AA120" s="133">
        <v>40123.33</v>
      </c>
      <c r="AB120" s="133">
        <v>3665.4700000000003</v>
      </c>
      <c r="AC120" s="133">
        <v>28136.91</v>
      </c>
      <c r="AD120" s="133">
        <v>43264</v>
      </c>
      <c r="AE120" s="133">
        <v>16124.9</v>
      </c>
      <c r="AF120" s="133">
        <v>118846.89</v>
      </c>
      <c r="AG120" s="133">
        <v>28729.58</v>
      </c>
      <c r="AH120" s="133">
        <v>0</v>
      </c>
      <c r="AI120" s="133">
        <v>13792.23</v>
      </c>
      <c r="AJ120" s="133">
        <v>12852.18</v>
      </c>
      <c r="AK120" s="133">
        <v>58502.130000000005</v>
      </c>
      <c r="AL120" s="133">
        <v>62435.55</v>
      </c>
      <c r="AM120" s="133">
        <v>73853.16</v>
      </c>
      <c r="AN120" s="133">
        <v>77164.009999999995</v>
      </c>
      <c r="AO120" s="133">
        <v>56397.08</v>
      </c>
      <c r="AP120" s="133">
        <v>0</v>
      </c>
      <c r="AQ120" s="133">
        <v>0</v>
      </c>
      <c r="AR120" s="133">
        <v>0</v>
      </c>
      <c r="AS120" s="133">
        <v>0</v>
      </c>
      <c r="AT120" s="133">
        <v>0</v>
      </c>
      <c r="AU120" s="134">
        <f t="shared" si="18"/>
        <v>-1701648.8800000001</v>
      </c>
      <c r="AV120" s="135">
        <v>-583096.57999999996</v>
      </c>
      <c r="AW120" s="158">
        <f t="shared" si="19"/>
        <v>-167505.60000000003</v>
      </c>
      <c r="AX120" s="158">
        <f t="shared" si="20"/>
        <v>-97134.069999999992</v>
      </c>
      <c r="AY120" s="133">
        <v>0</v>
      </c>
      <c r="AZ120" s="133">
        <v>-273835</v>
      </c>
      <c r="BA120" s="133">
        <v>-3236</v>
      </c>
      <c r="BB120" s="133">
        <v>-27347.08</v>
      </c>
      <c r="BC120" s="133">
        <v>-60</v>
      </c>
      <c r="BD120" s="133">
        <v>-88997.99</v>
      </c>
      <c r="BE120" s="133">
        <v>-18080.93</v>
      </c>
      <c r="BF120" s="133">
        <v>0</v>
      </c>
      <c r="BG120" s="133">
        <v>-8576.41</v>
      </c>
      <c r="BH120" s="133">
        <v>-9879.2000000000007</v>
      </c>
      <c r="BI120" s="133">
        <v>-1127.8800000000001</v>
      </c>
      <c r="BJ120" s="133">
        <v>0</v>
      </c>
      <c r="BK120" s="133">
        <v>0</v>
      </c>
      <c r="BL120" s="133">
        <v>0</v>
      </c>
      <c r="BM120" s="133">
        <v>-52540</v>
      </c>
      <c r="BN120" s="133">
        <v>0</v>
      </c>
      <c r="BO120" s="133">
        <v>-5055</v>
      </c>
      <c r="BP120" s="133">
        <v>-44161.81</v>
      </c>
      <c r="BQ120" s="133">
        <v>-2549385.1300000004</v>
      </c>
      <c r="BR120" s="144">
        <v>12000</v>
      </c>
      <c r="BS120" s="144">
        <v>72000</v>
      </c>
      <c r="BT120" s="144">
        <v>83505.60000000002</v>
      </c>
      <c r="BU120" s="155">
        <f t="shared" si="21"/>
        <v>167505.60000000003</v>
      </c>
      <c r="BV120" s="144">
        <v>0</v>
      </c>
      <c r="BW120" s="144">
        <v>97134.069999999992</v>
      </c>
      <c r="BX120" s="157">
        <f t="shared" si="22"/>
        <v>97134.069999999992</v>
      </c>
      <c r="BY120" s="145"/>
    </row>
    <row r="121" spans="1:77" x14ac:dyDescent="0.25">
      <c r="A121" s="87">
        <v>2680</v>
      </c>
      <c r="B121" s="88" t="s">
        <v>204</v>
      </c>
      <c r="C121" s="136">
        <v>56</v>
      </c>
      <c r="D121" s="181">
        <v>416</v>
      </c>
      <c r="E121" s="136">
        <v>0</v>
      </c>
      <c r="F121" s="136">
        <v>15.416666666666666</v>
      </c>
      <c r="G121" s="132" t="str">
        <f t="shared" si="16"/>
        <v>Yes</v>
      </c>
      <c r="H121" s="132" t="s">
        <v>220</v>
      </c>
      <c r="I121" s="132" t="str">
        <f t="shared" si="15"/>
        <v>400-499</v>
      </c>
      <c r="J121" s="132">
        <f>IF(G121=Benchmarking!$I$4,1,0)</f>
        <v>0</v>
      </c>
      <c r="K121" s="132">
        <f>IF(Benchmarking!$I$6="All",1,IF(Benchmarking!$I$6=H121,1,0))</f>
        <v>1</v>
      </c>
      <c r="L121" s="132">
        <f>IF(Benchmarking!$I$8="All",1,IF(Benchmarking!$I$8=I121,1,0))</f>
        <v>0</v>
      </c>
      <c r="M121" s="132">
        <f t="shared" si="17"/>
        <v>0</v>
      </c>
      <c r="N121" s="133">
        <v>1179382.06</v>
      </c>
      <c r="O121" s="133">
        <v>1442.47</v>
      </c>
      <c r="P121" s="133">
        <v>511017.69</v>
      </c>
      <c r="Q121" s="133">
        <v>50229.35</v>
      </c>
      <c r="R121" s="133">
        <v>150923.65</v>
      </c>
      <c r="S121" s="133">
        <v>0</v>
      </c>
      <c r="T121" s="133">
        <v>113565.73</v>
      </c>
      <c r="U121" s="133">
        <v>14387.16</v>
      </c>
      <c r="V121" s="133">
        <v>19426.62</v>
      </c>
      <c r="W121" s="133">
        <v>853.1</v>
      </c>
      <c r="X121" s="133">
        <v>10199.880000000001</v>
      </c>
      <c r="Y121" s="133">
        <v>35635.200000000004</v>
      </c>
      <c r="Z121" s="133">
        <v>19452.87</v>
      </c>
      <c r="AA121" s="133">
        <v>44958.65</v>
      </c>
      <c r="AB121" s="133">
        <v>5344.86</v>
      </c>
      <c r="AC121" s="133">
        <v>32949.090000000004</v>
      </c>
      <c r="AD121" s="133">
        <v>52224</v>
      </c>
      <c r="AE121" s="133">
        <v>16322.86</v>
      </c>
      <c r="AF121" s="133">
        <v>157355.41</v>
      </c>
      <c r="AG121" s="133">
        <v>39786.15</v>
      </c>
      <c r="AH121" s="133">
        <v>0</v>
      </c>
      <c r="AI121" s="133">
        <v>37591.870000000003</v>
      </c>
      <c r="AJ121" s="133">
        <v>15516.09</v>
      </c>
      <c r="AK121" s="133">
        <v>24438.97</v>
      </c>
      <c r="AL121" s="133">
        <v>68122.83</v>
      </c>
      <c r="AM121" s="133">
        <v>9793.75</v>
      </c>
      <c r="AN121" s="133">
        <v>22215.439999999999</v>
      </c>
      <c r="AO121" s="133">
        <v>36653.9</v>
      </c>
      <c r="AP121" s="133">
        <v>0</v>
      </c>
      <c r="AQ121" s="133">
        <v>709.72</v>
      </c>
      <c r="AR121" s="133">
        <v>121578.75</v>
      </c>
      <c r="AS121" s="133">
        <v>0</v>
      </c>
      <c r="AT121" s="133">
        <v>0</v>
      </c>
      <c r="AU121" s="134">
        <f t="shared" si="18"/>
        <v>-1783128.23</v>
      </c>
      <c r="AV121" s="135">
        <v>-359867.81</v>
      </c>
      <c r="AW121" s="158">
        <f t="shared" si="19"/>
        <v>0</v>
      </c>
      <c r="AX121" s="158">
        <f t="shared" si="20"/>
        <v>-151415.46000000002</v>
      </c>
      <c r="AY121" s="133">
        <v>0</v>
      </c>
      <c r="AZ121" s="133">
        <v>-52273.200000000004</v>
      </c>
      <c r="BA121" s="133">
        <v>-1200</v>
      </c>
      <c r="BB121" s="133">
        <v>-8996.68</v>
      </c>
      <c r="BC121" s="133">
        <v>-10523.27</v>
      </c>
      <c r="BD121" s="133">
        <v>-34646.54</v>
      </c>
      <c r="BE121" s="133">
        <v>-2963.65</v>
      </c>
      <c r="BF121" s="133">
        <v>0</v>
      </c>
      <c r="BG121" s="133">
        <v>0</v>
      </c>
      <c r="BH121" s="133">
        <v>-166939.76999999999</v>
      </c>
      <c r="BI121" s="133">
        <v>-2986.26</v>
      </c>
      <c r="BJ121" s="133">
        <v>0</v>
      </c>
      <c r="BK121" s="133">
        <v>0</v>
      </c>
      <c r="BL121" s="133">
        <v>0</v>
      </c>
      <c r="BM121" s="133">
        <v>-91424</v>
      </c>
      <c r="BN121" s="133">
        <v>0</v>
      </c>
      <c r="BO121" s="133">
        <v>0</v>
      </c>
      <c r="BP121" s="133">
        <v>-20080.21</v>
      </c>
      <c r="BQ121" s="133">
        <v>-2294411.5</v>
      </c>
      <c r="BR121" s="144">
        <v>0</v>
      </c>
      <c r="BS121" s="144">
        <v>0</v>
      </c>
      <c r="BT121" s="144">
        <v>0</v>
      </c>
      <c r="BU121" s="155">
        <f t="shared" si="21"/>
        <v>0</v>
      </c>
      <c r="BV121" s="144">
        <v>0</v>
      </c>
      <c r="BW121" s="144">
        <v>151415.46000000002</v>
      </c>
      <c r="BX121" s="157">
        <f t="shared" si="22"/>
        <v>151415.46000000002</v>
      </c>
      <c r="BY121" s="145"/>
    </row>
    <row r="122" spans="1:77" x14ac:dyDescent="0.25">
      <c r="A122" s="87">
        <v>2682</v>
      </c>
      <c r="B122" s="88" t="s">
        <v>205</v>
      </c>
      <c r="C122" s="136">
        <v>0</v>
      </c>
      <c r="D122" s="181">
        <v>409</v>
      </c>
      <c r="E122" s="136">
        <v>0</v>
      </c>
      <c r="F122" s="136">
        <v>7.583333333333333</v>
      </c>
      <c r="G122" s="132" t="str">
        <f t="shared" si="16"/>
        <v>No</v>
      </c>
      <c r="H122" s="132" t="s">
        <v>220</v>
      </c>
      <c r="I122" s="132" t="str">
        <f t="shared" si="15"/>
        <v>400-499</v>
      </c>
      <c r="J122" s="132">
        <f>IF(G122=Benchmarking!$I$4,1,0)</f>
        <v>1</v>
      </c>
      <c r="K122" s="132">
        <f>IF(Benchmarking!$I$6="All",1,IF(Benchmarking!$I$6=H122,1,0))</f>
        <v>1</v>
      </c>
      <c r="L122" s="132">
        <f>IF(Benchmarking!$I$8="All",1,IF(Benchmarking!$I$8=I122,1,0))</f>
        <v>0</v>
      </c>
      <c r="M122" s="132">
        <f t="shared" si="17"/>
        <v>0</v>
      </c>
      <c r="N122" s="133">
        <v>978514.73</v>
      </c>
      <c r="O122" s="133">
        <v>12346.300000000001</v>
      </c>
      <c r="P122" s="133">
        <v>375426.15</v>
      </c>
      <c r="Q122" s="133">
        <v>49755.18</v>
      </c>
      <c r="R122" s="133">
        <v>84457.08</v>
      </c>
      <c r="S122" s="133">
        <v>0</v>
      </c>
      <c r="T122" s="133">
        <v>85523.790000000008</v>
      </c>
      <c r="U122" s="133">
        <v>6952.6900000000005</v>
      </c>
      <c r="V122" s="133">
        <v>10153</v>
      </c>
      <c r="W122" s="133">
        <v>813.58</v>
      </c>
      <c r="X122" s="133">
        <v>9243</v>
      </c>
      <c r="Y122" s="133">
        <v>64291.15</v>
      </c>
      <c r="Z122" s="133">
        <v>22510.28</v>
      </c>
      <c r="AA122" s="133">
        <v>35230.97</v>
      </c>
      <c r="AB122" s="133">
        <v>12705.17</v>
      </c>
      <c r="AC122" s="133">
        <v>27150.760000000002</v>
      </c>
      <c r="AD122" s="133">
        <v>33792</v>
      </c>
      <c r="AE122" s="133">
        <v>22358.49</v>
      </c>
      <c r="AF122" s="133">
        <v>68708.73</v>
      </c>
      <c r="AG122" s="133">
        <v>9517.3000000000011</v>
      </c>
      <c r="AH122" s="133">
        <v>0</v>
      </c>
      <c r="AI122" s="133">
        <v>28122.38</v>
      </c>
      <c r="AJ122" s="133">
        <v>14001.61</v>
      </c>
      <c r="AK122" s="133">
        <v>3259.77</v>
      </c>
      <c r="AL122" s="133">
        <v>51799.91</v>
      </c>
      <c r="AM122" s="133">
        <v>1025</v>
      </c>
      <c r="AN122" s="133">
        <v>11159.6</v>
      </c>
      <c r="AO122" s="133">
        <v>49169.07</v>
      </c>
      <c r="AP122" s="133">
        <v>0</v>
      </c>
      <c r="AQ122" s="133">
        <v>0</v>
      </c>
      <c r="AR122" s="133">
        <v>0</v>
      </c>
      <c r="AS122" s="133">
        <v>0</v>
      </c>
      <c r="AT122" s="133">
        <v>0</v>
      </c>
      <c r="AU122" s="134">
        <f t="shared" si="18"/>
        <v>-1518791.41</v>
      </c>
      <c r="AV122" s="135">
        <v>-264720.59000000003</v>
      </c>
      <c r="AW122" s="158">
        <f t="shared" si="19"/>
        <v>0</v>
      </c>
      <c r="AX122" s="158">
        <f t="shared" si="20"/>
        <v>-69618.17</v>
      </c>
      <c r="AY122" s="133">
        <v>-1125</v>
      </c>
      <c r="AZ122" s="133">
        <v>-87720</v>
      </c>
      <c r="BA122" s="133">
        <v>-1200</v>
      </c>
      <c r="BB122" s="133">
        <v>-5400.49</v>
      </c>
      <c r="BC122" s="133">
        <v>-3205.5</v>
      </c>
      <c r="BD122" s="133">
        <v>-15436.710000000001</v>
      </c>
      <c r="BE122" s="133">
        <v>0</v>
      </c>
      <c r="BF122" s="133">
        <v>0</v>
      </c>
      <c r="BG122" s="133">
        <v>-2450.81</v>
      </c>
      <c r="BH122" s="133">
        <v>-11152.880000000001</v>
      </c>
      <c r="BI122" s="133">
        <v>-12388.720000000001</v>
      </c>
      <c r="BJ122" s="133">
        <v>0</v>
      </c>
      <c r="BK122" s="133">
        <v>0</v>
      </c>
      <c r="BL122" s="133">
        <v>0</v>
      </c>
      <c r="BM122" s="133">
        <v>-71237</v>
      </c>
      <c r="BN122" s="133">
        <v>0</v>
      </c>
      <c r="BO122" s="133">
        <v>-1410</v>
      </c>
      <c r="BP122" s="133">
        <v>-21635</v>
      </c>
      <c r="BQ122" s="133">
        <v>-1853130.17</v>
      </c>
      <c r="BR122" s="144">
        <v>0</v>
      </c>
      <c r="BS122" s="144">
        <v>0</v>
      </c>
      <c r="BT122" s="144">
        <v>0</v>
      </c>
      <c r="BU122" s="155">
        <f t="shared" si="21"/>
        <v>0</v>
      </c>
      <c r="BV122" s="144">
        <v>0</v>
      </c>
      <c r="BW122" s="144">
        <v>69618.17</v>
      </c>
      <c r="BX122" s="157">
        <f t="shared" si="22"/>
        <v>69618.17</v>
      </c>
      <c r="BY122" s="145"/>
    </row>
    <row r="123" spans="1:77" x14ac:dyDescent="0.2">
      <c r="A123" s="184">
        <v>2689</v>
      </c>
      <c r="B123" s="184" t="s">
        <v>288</v>
      </c>
      <c r="C123" s="136">
        <v>0</v>
      </c>
      <c r="D123" s="181">
        <v>388</v>
      </c>
      <c r="E123" s="136">
        <v>0</v>
      </c>
      <c r="F123" s="136">
        <v>12.166666666666666</v>
      </c>
      <c r="G123" s="132" t="str">
        <f t="shared" si="16"/>
        <v>No</v>
      </c>
      <c r="H123" s="132" t="s">
        <v>220</v>
      </c>
      <c r="I123" s="132" t="str">
        <f t="shared" si="15"/>
        <v>300-399</v>
      </c>
      <c r="J123" s="132">
        <f>IF(G123=Benchmarking!$I$4,1,0)</f>
        <v>1</v>
      </c>
      <c r="K123" s="132">
        <f>IF(Benchmarking!$I$6="All",1,IF(Benchmarking!$I$6=H123,1,0))</f>
        <v>1</v>
      </c>
      <c r="L123" s="132">
        <f>IF(Benchmarking!$I$8="All",1,IF(Benchmarking!$I$8=I123,1,0))</f>
        <v>0</v>
      </c>
      <c r="M123" s="132">
        <f t="shared" si="17"/>
        <v>0</v>
      </c>
      <c r="N123" s="133">
        <v>884565.38</v>
      </c>
      <c r="O123" s="133">
        <v>4582.5</v>
      </c>
      <c r="P123" s="133">
        <v>471115.79000000004</v>
      </c>
      <c r="Q123" s="133">
        <v>14486.7</v>
      </c>
      <c r="R123" s="133">
        <v>47807.21</v>
      </c>
      <c r="S123" s="133">
        <v>0</v>
      </c>
      <c r="T123" s="133">
        <v>27583.760000000002</v>
      </c>
      <c r="U123" s="133">
        <v>6295.51</v>
      </c>
      <c r="V123" s="133">
        <v>5259.58</v>
      </c>
      <c r="W123" s="133">
        <v>6474.8</v>
      </c>
      <c r="X123" s="133">
        <v>7553.04</v>
      </c>
      <c r="Y123" s="133">
        <v>17559.863019179633</v>
      </c>
      <c r="Z123" s="133">
        <v>2694.6444101964084</v>
      </c>
      <c r="AA123" s="133">
        <v>44268.182804133416</v>
      </c>
      <c r="AB123" s="133">
        <v>2611.5648751271956</v>
      </c>
      <c r="AC123" s="133">
        <v>4815.91</v>
      </c>
      <c r="AD123" s="133">
        <v>61952</v>
      </c>
      <c r="AE123" s="133">
        <v>2159.44</v>
      </c>
      <c r="AF123" s="133">
        <v>111597.85</v>
      </c>
      <c r="AG123" s="133">
        <v>11721.44</v>
      </c>
      <c r="AH123" s="133">
        <v>0</v>
      </c>
      <c r="AI123" s="133">
        <v>30052.07</v>
      </c>
      <c r="AJ123" s="133">
        <v>23352.838803537576</v>
      </c>
      <c r="AK123" s="133">
        <v>91315.727728848768</v>
      </c>
      <c r="AL123" s="133">
        <v>47556.291665789504</v>
      </c>
      <c r="AM123" s="133">
        <v>2224.4700000000003</v>
      </c>
      <c r="AN123" s="133">
        <v>41832.58</v>
      </c>
      <c r="AO123" s="133">
        <v>39788.936693187512</v>
      </c>
      <c r="AP123" s="133">
        <v>0</v>
      </c>
      <c r="AQ123" s="133">
        <v>0</v>
      </c>
      <c r="AR123" s="133">
        <v>0</v>
      </c>
      <c r="AS123" s="133">
        <v>0</v>
      </c>
      <c r="AT123" s="133">
        <v>0</v>
      </c>
      <c r="AU123" s="134">
        <f t="shared" si="18"/>
        <v>-1508730.32</v>
      </c>
      <c r="AV123" s="135">
        <v>-218621.37</v>
      </c>
      <c r="AW123" s="158">
        <f t="shared" si="19"/>
        <v>0</v>
      </c>
      <c r="AX123" s="158">
        <f t="shared" si="20"/>
        <v>-73599.45</v>
      </c>
      <c r="AY123" s="133">
        <v>0</v>
      </c>
      <c r="AZ123" s="133">
        <v>-101973</v>
      </c>
      <c r="BA123" s="133">
        <v>0</v>
      </c>
      <c r="BB123" s="133">
        <v>-8904.01</v>
      </c>
      <c r="BC123" s="133">
        <v>0</v>
      </c>
      <c r="BD123" s="133">
        <v>0</v>
      </c>
      <c r="BE123" s="133">
        <v>0</v>
      </c>
      <c r="BF123" s="133">
        <v>-3458</v>
      </c>
      <c r="BG123" s="133">
        <v>-786.63</v>
      </c>
      <c r="BH123" s="133">
        <v>-2022</v>
      </c>
      <c r="BI123" s="133">
        <v>-13772.91</v>
      </c>
      <c r="BJ123" s="133">
        <v>0</v>
      </c>
      <c r="BK123" s="133">
        <v>0</v>
      </c>
      <c r="BL123" s="133">
        <v>0</v>
      </c>
      <c r="BM123" s="133">
        <v>-70450</v>
      </c>
      <c r="BN123" s="133">
        <v>0</v>
      </c>
      <c r="BO123" s="133">
        <v>0</v>
      </c>
      <c r="BP123" s="133">
        <v>-22508.55</v>
      </c>
      <c r="BQ123" s="133">
        <v>-1800951.14</v>
      </c>
      <c r="BR123" s="144">
        <v>0</v>
      </c>
      <c r="BS123" s="144">
        <v>0</v>
      </c>
      <c r="BT123" s="144">
        <v>0</v>
      </c>
      <c r="BU123" s="155">
        <f t="shared" si="21"/>
        <v>0</v>
      </c>
      <c r="BV123" s="144">
        <v>0</v>
      </c>
      <c r="BW123" s="144">
        <v>73599.45</v>
      </c>
      <c r="BX123" s="157">
        <f t="shared" si="22"/>
        <v>73599.45</v>
      </c>
      <c r="BY123" s="145"/>
    </row>
    <row r="124" spans="1:77" x14ac:dyDescent="0.25">
      <c r="A124" s="87">
        <v>2692</v>
      </c>
      <c r="B124" s="88" t="s">
        <v>289</v>
      </c>
      <c r="C124" s="136">
        <v>0</v>
      </c>
      <c r="D124" s="181">
        <v>378</v>
      </c>
      <c r="E124" s="136">
        <v>0</v>
      </c>
      <c r="F124" s="136">
        <v>9.1666666666666661</v>
      </c>
      <c r="G124" s="132" t="str">
        <f t="shared" si="16"/>
        <v>No</v>
      </c>
      <c r="H124" s="132" t="s">
        <v>220</v>
      </c>
      <c r="I124" s="132" t="str">
        <f t="shared" si="15"/>
        <v>300-399</v>
      </c>
      <c r="J124" s="132">
        <f>IF(G124=Benchmarking!$I$4,1,0)</f>
        <v>1</v>
      </c>
      <c r="K124" s="132">
        <f>IF(Benchmarking!$I$6="All",1,IF(Benchmarking!$I$6=H124,1,0))</f>
        <v>1</v>
      </c>
      <c r="L124" s="132">
        <f>IF(Benchmarking!$I$8="All",1,IF(Benchmarking!$I$8=I124,1,0))</f>
        <v>0</v>
      </c>
      <c r="M124" s="132">
        <f t="shared" si="17"/>
        <v>0</v>
      </c>
      <c r="N124" s="133">
        <v>973352.92</v>
      </c>
      <c r="O124" s="133">
        <v>44545.86</v>
      </c>
      <c r="P124" s="133">
        <v>464026.8</v>
      </c>
      <c r="Q124" s="133">
        <v>76647.360000000001</v>
      </c>
      <c r="R124" s="133">
        <v>92362.74</v>
      </c>
      <c r="S124" s="133">
        <v>0</v>
      </c>
      <c r="T124" s="133">
        <v>34567.040000000001</v>
      </c>
      <c r="U124" s="133">
        <v>1458.21</v>
      </c>
      <c r="V124" s="133">
        <v>2565</v>
      </c>
      <c r="W124" s="133">
        <v>756.2</v>
      </c>
      <c r="X124" s="133">
        <v>9077.2800000000007</v>
      </c>
      <c r="Y124" s="133">
        <v>20614.850000000002</v>
      </c>
      <c r="Z124" s="133">
        <v>7187.08</v>
      </c>
      <c r="AA124" s="133">
        <v>9448.85</v>
      </c>
      <c r="AB124" s="133">
        <v>6526.12</v>
      </c>
      <c r="AC124" s="133">
        <v>14538</v>
      </c>
      <c r="AD124" s="133">
        <v>12595.2</v>
      </c>
      <c r="AE124" s="133">
        <v>16101.960000000001</v>
      </c>
      <c r="AF124" s="133">
        <v>105744.7</v>
      </c>
      <c r="AG124" s="133">
        <v>29004.670000000002</v>
      </c>
      <c r="AH124" s="133">
        <v>0</v>
      </c>
      <c r="AI124" s="133">
        <v>7523.83</v>
      </c>
      <c r="AJ124" s="133">
        <v>13897.62</v>
      </c>
      <c r="AK124" s="133">
        <v>1072.69</v>
      </c>
      <c r="AL124" s="133">
        <v>67327.39</v>
      </c>
      <c r="AM124" s="133">
        <v>0</v>
      </c>
      <c r="AN124" s="133">
        <v>10846.07</v>
      </c>
      <c r="AO124" s="133">
        <v>19159.02</v>
      </c>
      <c r="AP124" s="133">
        <v>0</v>
      </c>
      <c r="AQ124" s="133">
        <v>0</v>
      </c>
      <c r="AR124" s="133">
        <v>0</v>
      </c>
      <c r="AS124" s="133">
        <v>0</v>
      </c>
      <c r="AT124" s="133">
        <v>0</v>
      </c>
      <c r="AU124" s="134">
        <f t="shared" si="18"/>
        <v>-1429173.1400000001</v>
      </c>
      <c r="AV124" s="135">
        <v>-286026.68</v>
      </c>
      <c r="AW124" s="158">
        <f t="shared" si="19"/>
        <v>0</v>
      </c>
      <c r="AX124" s="158">
        <f t="shared" si="20"/>
        <v>-58166.01999999999</v>
      </c>
      <c r="AY124" s="133">
        <v>0</v>
      </c>
      <c r="AZ124" s="133">
        <v>-112040</v>
      </c>
      <c r="BA124" s="133">
        <v>-1000</v>
      </c>
      <c r="BB124" s="133">
        <v>0</v>
      </c>
      <c r="BC124" s="133">
        <v>-10560</v>
      </c>
      <c r="BD124" s="133">
        <v>-44027.16</v>
      </c>
      <c r="BE124" s="133">
        <v>-109.11</v>
      </c>
      <c r="BF124" s="133">
        <v>0</v>
      </c>
      <c r="BG124" s="133">
        <v>-8129.5700000000006</v>
      </c>
      <c r="BH124" s="133">
        <v>-34442.480000000003</v>
      </c>
      <c r="BI124" s="133">
        <v>-7185.16</v>
      </c>
      <c r="BJ124" s="133">
        <v>0</v>
      </c>
      <c r="BK124" s="133">
        <v>0</v>
      </c>
      <c r="BL124" s="133">
        <v>0</v>
      </c>
      <c r="BM124" s="133">
        <v>-73221</v>
      </c>
      <c r="BN124" s="133">
        <v>0</v>
      </c>
      <c r="BO124" s="133">
        <v>-224</v>
      </c>
      <c r="BP124" s="133">
        <v>-24700.62</v>
      </c>
      <c r="BQ124" s="133">
        <v>-1773365.84</v>
      </c>
      <c r="BR124" s="144">
        <v>0</v>
      </c>
      <c r="BS124" s="144">
        <v>0</v>
      </c>
      <c r="BT124" s="144">
        <v>0</v>
      </c>
      <c r="BU124" s="155">
        <f t="shared" si="21"/>
        <v>0</v>
      </c>
      <c r="BV124" s="144">
        <v>0</v>
      </c>
      <c r="BW124" s="144">
        <v>58166.01999999999</v>
      </c>
      <c r="BX124" s="157">
        <f t="shared" si="22"/>
        <v>58166.01999999999</v>
      </c>
      <c r="BY124" s="145"/>
    </row>
    <row r="125" spans="1:77" x14ac:dyDescent="0.25">
      <c r="A125" s="87">
        <v>3010</v>
      </c>
      <c r="B125" s="88" t="s">
        <v>290</v>
      </c>
      <c r="C125" s="136">
        <v>0</v>
      </c>
      <c r="D125" s="181">
        <v>108</v>
      </c>
      <c r="E125" s="136">
        <v>0</v>
      </c>
      <c r="F125" s="136">
        <v>5.416666666666667</v>
      </c>
      <c r="G125" s="132" t="str">
        <f t="shared" si="16"/>
        <v>No</v>
      </c>
      <c r="H125" s="132" t="s">
        <v>220</v>
      </c>
      <c r="I125" s="132" t="str">
        <f t="shared" si="15"/>
        <v>100-199</v>
      </c>
      <c r="J125" s="132">
        <f>IF(G125=Benchmarking!$I$4,1,0)</f>
        <v>1</v>
      </c>
      <c r="K125" s="132">
        <f>IF(Benchmarking!$I$6="All",1,IF(Benchmarking!$I$6=H125,1,0))</f>
        <v>1</v>
      </c>
      <c r="L125" s="132">
        <f>IF(Benchmarking!$I$8="All",1,IF(Benchmarking!$I$8=I125,1,0))</f>
        <v>1</v>
      </c>
      <c r="M125" s="132">
        <f t="shared" si="17"/>
        <v>1</v>
      </c>
      <c r="N125" s="133">
        <v>297111.03999999998</v>
      </c>
      <c r="O125" s="133">
        <v>0</v>
      </c>
      <c r="P125" s="133">
        <v>137828.03</v>
      </c>
      <c r="Q125" s="133">
        <v>19253.29</v>
      </c>
      <c r="R125" s="133">
        <v>75375.59</v>
      </c>
      <c r="S125" s="133">
        <v>0</v>
      </c>
      <c r="T125" s="133">
        <v>0</v>
      </c>
      <c r="U125" s="133">
        <v>2092.8200000000002</v>
      </c>
      <c r="V125" s="133">
        <v>5355.58</v>
      </c>
      <c r="W125" s="133">
        <v>216.69</v>
      </c>
      <c r="X125" s="133">
        <v>2546.7600000000002</v>
      </c>
      <c r="Y125" s="133">
        <v>8449.8700000000008</v>
      </c>
      <c r="Z125" s="133">
        <v>10684.72</v>
      </c>
      <c r="AA125" s="133">
        <v>2945.79</v>
      </c>
      <c r="AB125" s="133">
        <v>6409.78</v>
      </c>
      <c r="AC125" s="133">
        <v>10243.5</v>
      </c>
      <c r="AD125" s="133">
        <v>12078.5</v>
      </c>
      <c r="AE125" s="133">
        <v>2676.53</v>
      </c>
      <c r="AF125" s="133">
        <v>40755.72</v>
      </c>
      <c r="AG125" s="133">
        <v>16866.73</v>
      </c>
      <c r="AH125" s="133">
        <v>0</v>
      </c>
      <c r="AI125" s="133">
        <v>16278.7</v>
      </c>
      <c r="AJ125" s="133">
        <v>4069.26</v>
      </c>
      <c r="AK125" s="133">
        <v>4148.75</v>
      </c>
      <c r="AL125" s="133">
        <v>14678.77</v>
      </c>
      <c r="AM125" s="133">
        <v>0</v>
      </c>
      <c r="AN125" s="133">
        <v>21779.279999999999</v>
      </c>
      <c r="AO125" s="133">
        <v>11700.630000000001</v>
      </c>
      <c r="AP125" s="133">
        <v>0</v>
      </c>
      <c r="AQ125" s="133">
        <v>0</v>
      </c>
      <c r="AR125" s="133">
        <v>0</v>
      </c>
      <c r="AS125" s="133">
        <v>0</v>
      </c>
      <c r="AT125" s="133">
        <v>0</v>
      </c>
      <c r="AU125" s="134">
        <f t="shared" si="18"/>
        <v>-509502.85000000009</v>
      </c>
      <c r="AV125" s="135">
        <v>-42644.22</v>
      </c>
      <c r="AW125" s="158">
        <f t="shared" si="19"/>
        <v>0</v>
      </c>
      <c r="AX125" s="158">
        <f t="shared" si="20"/>
        <v>-42048.51</v>
      </c>
      <c r="AY125" s="133">
        <v>0</v>
      </c>
      <c r="AZ125" s="133">
        <v>-29965</v>
      </c>
      <c r="BA125" s="133">
        <v>0</v>
      </c>
      <c r="BB125" s="133">
        <v>-1658.38</v>
      </c>
      <c r="BC125" s="133">
        <v>0</v>
      </c>
      <c r="BD125" s="133">
        <v>-52981.23</v>
      </c>
      <c r="BE125" s="133">
        <v>0</v>
      </c>
      <c r="BF125" s="133">
        <v>0</v>
      </c>
      <c r="BG125" s="133">
        <v>0</v>
      </c>
      <c r="BH125" s="133">
        <v>-12368.37</v>
      </c>
      <c r="BI125" s="133">
        <v>-2849</v>
      </c>
      <c r="BJ125" s="133">
        <v>0</v>
      </c>
      <c r="BK125" s="133">
        <v>0</v>
      </c>
      <c r="BL125" s="133">
        <v>0</v>
      </c>
      <c r="BM125" s="133">
        <v>-32484</v>
      </c>
      <c r="BN125" s="133">
        <v>0</v>
      </c>
      <c r="BO125" s="133">
        <v>0</v>
      </c>
      <c r="BP125" s="133">
        <v>-6161.04</v>
      </c>
      <c r="BQ125" s="133">
        <v>-594195.58000000007</v>
      </c>
      <c r="BR125" s="144">
        <v>0</v>
      </c>
      <c r="BS125" s="144">
        <v>0</v>
      </c>
      <c r="BT125" s="144">
        <v>0</v>
      </c>
      <c r="BU125" s="155">
        <f t="shared" si="21"/>
        <v>0</v>
      </c>
      <c r="BV125" s="144">
        <v>9400.9500000000007</v>
      </c>
      <c r="BW125" s="144">
        <v>32647.56</v>
      </c>
      <c r="BX125" s="157">
        <f t="shared" si="22"/>
        <v>42048.51</v>
      </c>
      <c r="BY125" s="145"/>
    </row>
    <row r="126" spans="1:77" x14ac:dyDescent="0.25">
      <c r="A126" s="87">
        <v>3015</v>
      </c>
      <c r="B126" s="88" t="s">
        <v>291</v>
      </c>
      <c r="C126" s="136">
        <v>0</v>
      </c>
      <c r="D126" s="181">
        <v>103</v>
      </c>
      <c r="E126" s="136">
        <v>0</v>
      </c>
      <c r="F126" s="136">
        <v>2.0833333333333335</v>
      </c>
      <c r="G126" s="132" t="str">
        <f t="shared" si="16"/>
        <v>No</v>
      </c>
      <c r="H126" s="132" t="s">
        <v>220</v>
      </c>
      <c r="I126" s="132" t="str">
        <f t="shared" si="15"/>
        <v>100-199</v>
      </c>
      <c r="J126" s="132">
        <f>IF(G126=Benchmarking!$I$4,1,0)</f>
        <v>1</v>
      </c>
      <c r="K126" s="132">
        <f>IF(Benchmarking!$I$6="All",1,IF(Benchmarking!$I$6=H126,1,0))</f>
        <v>1</v>
      </c>
      <c r="L126" s="132">
        <f>IF(Benchmarking!$I$8="All",1,IF(Benchmarking!$I$8=I126,1,0))</f>
        <v>1</v>
      </c>
      <c r="M126" s="132">
        <f t="shared" si="17"/>
        <v>1</v>
      </c>
      <c r="N126" s="133">
        <v>317389.2</v>
      </c>
      <c r="O126" s="133">
        <v>0</v>
      </c>
      <c r="P126" s="133">
        <v>60348.56</v>
      </c>
      <c r="Q126" s="133">
        <v>1312.8700000000001</v>
      </c>
      <c r="R126" s="133">
        <v>38333.950000000004</v>
      </c>
      <c r="S126" s="133">
        <v>0</v>
      </c>
      <c r="T126" s="133">
        <v>6281.7</v>
      </c>
      <c r="U126" s="133">
        <v>2058.9499999999998</v>
      </c>
      <c r="V126" s="133">
        <v>1668</v>
      </c>
      <c r="W126" s="133">
        <v>204.87</v>
      </c>
      <c r="X126" s="133">
        <v>2327.52</v>
      </c>
      <c r="Y126" s="133">
        <v>5899.7300000000005</v>
      </c>
      <c r="Z126" s="133">
        <v>4008.89</v>
      </c>
      <c r="AA126" s="133">
        <v>13993.460000000001</v>
      </c>
      <c r="AB126" s="133">
        <v>1285.22</v>
      </c>
      <c r="AC126" s="133">
        <v>8292.43</v>
      </c>
      <c r="AD126" s="133">
        <v>21082.75</v>
      </c>
      <c r="AE126" s="133">
        <v>4415.4400000000005</v>
      </c>
      <c r="AF126" s="133">
        <v>16089.59</v>
      </c>
      <c r="AG126" s="133">
        <v>5340.6500000000005</v>
      </c>
      <c r="AH126" s="133">
        <v>0</v>
      </c>
      <c r="AI126" s="133">
        <v>21629.170000000002</v>
      </c>
      <c r="AJ126" s="133">
        <v>3525.83</v>
      </c>
      <c r="AK126" s="133">
        <v>0</v>
      </c>
      <c r="AL126" s="133">
        <v>13844.28</v>
      </c>
      <c r="AM126" s="133">
        <v>0</v>
      </c>
      <c r="AN126" s="133">
        <v>2346.6</v>
      </c>
      <c r="AO126" s="133">
        <v>12201.82</v>
      </c>
      <c r="AP126" s="133">
        <v>0</v>
      </c>
      <c r="AQ126" s="133">
        <v>0</v>
      </c>
      <c r="AR126" s="133">
        <v>1411.42</v>
      </c>
      <c r="AS126" s="133">
        <v>0</v>
      </c>
      <c r="AT126" s="133">
        <v>0</v>
      </c>
      <c r="AU126" s="134">
        <f t="shared" si="18"/>
        <v>-479475.4800000001</v>
      </c>
      <c r="AV126" s="135">
        <v>-31523.37</v>
      </c>
      <c r="AW126" s="158">
        <f t="shared" si="19"/>
        <v>0</v>
      </c>
      <c r="AX126" s="158">
        <f t="shared" si="20"/>
        <v>-15602.099999999999</v>
      </c>
      <c r="AY126" s="133">
        <v>0</v>
      </c>
      <c r="AZ126" s="133">
        <v>-5380</v>
      </c>
      <c r="BA126" s="133">
        <v>0</v>
      </c>
      <c r="BB126" s="133">
        <v>-49.980000000000004</v>
      </c>
      <c r="BC126" s="133">
        <v>0</v>
      </c>
      <c r="BD126" s="133">
        <v>-833.35</v>
      </c>
      <c r="BE126" s="133">
        <v>0</v>
      </c>
      <c r="BF126" s="133">
        <v>0</v>
      </c>
      <c r="BG126" s="133">
        <v>0</v>
      </c>
      <c r="BH126" s="133">
        <v>0</v>
      </c>
      <c r="BI126" s="133">
        <v>-3810.19</v>
      </c>
      <c r="BJ126" s="133">
        <v>0</v>
      </c>
      <c r="BK126" s="133">
        <v>0</v>
      </c>
      <c r="BL126" s="133">
        <v>0</v>
      </c>
      <c r="BM126" s="133">
        <v>-26429</v>
      </c>
      <c r="BN126" s="133">
        <v>0</v>
      </c>
      <c r="BO126" s="133">
        <v>-52.5</v>
      </c>
      <c r="BP126" s="133">
        <v>-4862.93</v>
      </c>
      <c r="BQ126" s="133">
        <v>-526600.95000000007</v>
      </c>
      <c r="BR126" s="144">
        <v>0</v>
      </c>
      <c r="BS126" s="144">
        <v>0</v>
      </c>
      <c r="BT126" s="144">
        <v>0</v>
      </c>
      <c r="BU126" s="155">
        <f t="shared" si="21"/>
        <v>0</v>
      </c>
      <c r="BV126" s="144">
        <v>5932.7499999999991</v>
      </c>
      <c r="BW126" s="144">
        <v>9669.3499999999985</v>
      </c>
      <c r="BX126" s="157">
        <f t="shared" si="22"/>
        <v>15602.099999999999</v>
      </c>
      <c r="BY126" s="145"/>
    </row>
    <row r="127" spans="1:77" x14ac:dyDescent="0.25">
      <c r="A127" s="87">
        <v>3020</v>
      </c>
      <c r="B127" s="88" t="s">
        <v>292</v>
      </c>
      <c r="C127" s="136">
        <v>0</v>
      </c>
      <c r="D127" s="181">
        <v>93</v>
      </c>
      <c r="E127" s="136">
        <v>0</v>
      </c>
      <c r="F127" s="136">
        <v>0.75</v>
      </c>
      <c r="G127" s="132" t="str">
        <f t="shared" si="16"/>
        <v>No</v>
      </c>
      <c r="H127" s="132" t="s">
        <v>220</v>
      </c>
      <c r="I127" s="132" t="str">
        <f t="shared" si="15"/>
        <v>0-99</v>
      </c>
      <c r="J127" s="132">
        <f>IF(G127=Benchmarking!$I$4,1,0)</f>
        <v>1</v>
      </c>
      <c r="K127" s="132">
        <f>IF(Benchmarking!$I$6="All",1,IF(Benchmarking!$I$6=H127,1,0))</f>
        <v>1</v>
      </c>
      <c r="L127" s="132">
        <f>IF(Benchmarking!$I$8="All",1,IF(Benchmarking!$I$8=I127,1,0))</f>
        <v>0</v>
      </c>
      <c r="M127" s="132">
        <f t="shared" si="17"/>
        <v>0</v>
      </c>
      <c r="N127" s="133">
        <v>199565.11000000002</v>
      </c>
      <c r="O127" s="133">
        <v>0</v>
      </c>
      <c r="P127" s="133">
        <v>77631.839999999997</v>
      </c>
      <c r="Q127" s="133">
        <v>13982.73</v>
      </c>
      <c r="R127" s="133">
        <v>21105.360000000001</v>
      </c>
      <c r="S127" s="133">
        <v>0</v>
      </c>
      <c r="T127" s="133">
        <v>5218.49</v>
      </c>
      <c r="U127" s="133">
        <v>180.92000000000002</v>
      </c>
      <c r="V127" s="133">
        <v>890</v>
      </c>
      <c r="W127" s="133">
        <v>187.14000000000001</v>
      </c>
      <c r="X127" s="133">
        <v>2126.16</v>
      </c>
      <c r="Y127" s="133">
        <v>5423.55</v>
      </c>
      <c r="Z127" s="133">
        <v>1042.68</v>
      </c>
      <c r="AA127" s="133">
        <v>2397.38</v>
      </c>
      <c r="AB127" s="133">
        <v>727.32</v>
      </c>
      <c r="AC127" s="133">
        <v>2470</v>
      </c>
      <c r="AD127" s="133">
        <v>5863.25</v>
      </c>
      <c r="AE127" s="133">
        <v>2812.42</v>
      </c>
      <c r="AF127" s="133">
        <v>21723.98</v>
      </c>
      <c r="AG127" s="133">
        <v>6469.03</v>
      </c>
      <c r="AH127" s="133">
        <v>0</v>
      </c>
      <c r="AI127" s="133">
        <v>7250.08</v>
      </c>
      <c r="AJ127" s="133">
        <v>3220.71</v>
      </c>
      <c r="AK127" s="133">
        <v>425</v>
      </c>
      <c r="AL127" s="133">
        <v>14646.52</v>
      </c>
      <c r="AM127" s="133">
        <v>14520.81</v>
      </c>
      <c r="AN127" s="133">
        <v>108028.33</v>
      </c>
      <c r="AO127" s="133">
        <v>30808.95</v>
      </c>
      <c r="AP127" s="133">
        <v>0</v>
      </c>
      <c r="AQ127" s="133">
        <v>0</v>
      </c>
      <c r="AR127" s="133">
        <v>0</v>
      </c>
      <c r="AS127" s="133">
        <v>0</v>
      </c>
      <c r="AT127" s="133">
        <v>0</v>
      </c>
      <c r="AU127" s="134">
        <f t="shared" si="18"/>
        <v>-430475.49</v>
      </c>
      <c r="AV127" s="135">
        <v>-40685.26</v>
      </c>
      <c r="AW127" s="158">
        <f t="shared" si="19"/>
        <v>0</v>
      </c>
      <c r="AX127" s="158">
        <f t="shared" si="20"/>
        <v>-5371.11</v>
      </c>
      <c r="AY127" s="133">
        <v>0</v>
      </c>
      <c r="AZ127" s="133">
        <v>-5380</v>
      </c>
      <c r="BA127" s="133">
        <v>-1402.93</v>
      </c>
      <c r="BB127" s="133">
        <v>-9134.07</v>
      </c>
      <c r="BC127" s="133">
        <v>0</v>
      </c>
      <c r="BD127" s="133">
        <v>-193.68</v>
      </c>
      <c r="BE127" s="133">
        <v>0</v>
      </c>
      <c r="BF127" s="133">
        <v>0</v>
      </c>
      <c r="BG127" s="133">
        <v>-1904.05</v>
      </c>
      <c r="BH127" s="133">
        <v>-8862.5</v>
      </c>
      <c r="BI127" s="133">
        <v>-21773.56</v>
      </c>
      <c r="BJ127" s="133">
        <v>0</v>
      </c>
      <c r="BK127" s="133">
        <v>0</v>
      </c>
      <c r="BL127" s="133">
        <v>0</v>
      </c>
      <c r="BM127" s="133">
        <v>-26545</v>
      </c>
      <c r="BN127" s="133">
        <v>0</v>
      </c>
      <c r="BO127" s="133">
        <v>0</v>
      </c>
      <c r="BP127" s="133">
        <v>-3160</v>
      </c>
      <c r="BQ127" s="133">
        <v>-476531.86</v>
      </c>
      <c r="BR127" s="144">
        <v>0</v>
      </c>
      <c r="BS127" s="144">
        <v>0</v>
      </c>
      <c r="BT127" s="144">
        <v>0</v>
      </c>
      <c r="BU127" s="155">
        <f t="shared" si="21"/>
        <v>0</v>
      </c>
      <c r="BV127" s="144">
        <v>1448.64</v>
      </c>
      <c r="BW127" s="144">
        <v>3922.47</v>
      </c>
      <c r="BX127" s="157">
        <f t="shared" si="22"/>
        <v>5371.11</v>
      </c>
      <c r="BY127" s="145"/>
    </row>
    <row r="128" spans="1:77" x14ac:dyDescent="0.25">
      <c r="A128" s="87">
        <v>3022</v>
      </c>
      <c r="B128" s="88" t="s">
        <v>293</v>
      </c>
      <c r="C128" s="136">
        <v>0</v>
      </c>
      <c r="D128" s="181">
        <v>205</v>
      </c>
      <c r="E128" s="136">
        <v>0</v>
      </c>
      <c r="F128" s="136">
        <v>4.916666666666667</v>
      </c>
      <c r="G128" s="132" t="str">
        <f t="shared" si="16"/>
        <v>No</v>
      </c>
      <c r="H128" s="132" t="s">
        <v>220</v>
      </c>
      <c r="I128" s="132" t="str">
        <f t="shared" si="15"/>
        <v>200-299</v>
      </c>
      <c r="J128" s="132">
        <f>IF(G128=Benchmarking!$I$4,1,0)</f>
        <v>1</v>
      </c>
      <c r="K128" s="132">
        <f>IF(Benchmarking!$I$6="All",1,IF(Benchmarking!$I$6=H128,1,0))</f>
        <v>1</v>
      </c>
      <c r="L128" s="132">
        <f>IF(Benchmarking!$I$8="All",1,IF(Benchmarking!$I$8=I128,1,0))</f>
        <v>0</v>
      </c>
      <c r="M128" s="132">
        <f t="shared" si="17"/>
        <v>0</v>
      </c>
      <c r="N128" s="133">
        <v>523271.60000000003</v>
      </c>
      <c r="O128" s="133">
        <v>650</v>
      </c>
      <c r="P128" s="133">
        <v>169497.91</v>
      </c>
      <c r="Q128" s="133">
        <v>10132.210000000001</v>
      </c>
      <c r="R128" s="133">
        <v>77199.850000000006</v>
      </c>
      <c r="S128" s="133">
        <v>0</v>
      </c>
      <c r="T128" s="133">
        <v>12398.26</v>
      </c>
      <c r="U128" s="133">
        <v>4224.47</v>
      </c>
      <c r="V128" s="133">
        <v>11486.7</v>
      </c>
      <c r="W128" s="133">
        <v>5250.37</v>
      </c>
      <c r="X128" s="133">
        <v>4762.4400000000005</v>
      </c>
      <c r="Y128" s="133">
        <v>5611.74</v>
      </c>
      <c r="Z128" s="133">
        <v>6432.08</v>
      </c>
      <c r="AA128" s="133">
        <v>20435.55</v>
      </c>
      <c r="AB128" s="133">
        <v>2297.16</v>
      </c>
      <c r="AC128" s="133">
        <v>14381.89</v>
      </c>
      <c r="AD128" s="133">
        <v>35328</v>
      </c>
      <c r="AE128" s="133">
        <v>6889.3</v>
      </c>
      <c r="AF128" s="133">
        <v>74498.14</v>
      </c>
      <c r="AG128" s="133">
        <v>13355.14</v>
      </c>
      <c r="AH128" s="133">
        <v>0</v>
      </c>
      <c r="AI128" s="133">
        <v>19143.439999999999</v>
      </c>
      <c r="AJ128" s="133">
        <v>7280.85</v>
      </c>
      <c r="AK128" s="133">
        <v>950.21</v>
      </c>
      <c r="AL128" s="133">
        <v>43511.26</v>
      </c>
      <c r="AM128" s="133">
        <v>2940</v>
      </c>
      <c r="AN128" s="133">
        <v>23261.48</v>
      </c>
      <c r="AO128" s="133">
        <v>17371.46</v>
      </c>
      <c r="AP128" s="133">
        <v>0</v>
      </c>
      <c r="AQ128" s="133">
        <v>0</v>
      </c>
      <c r="AR128" s="133">
        <v>15540.380000000001</v>
      </c>
      <c r="AS128" s="133">
        <v>0</v>
      </c>
      <c r="AT128" s="133">
        <v>0</v>
      </c>
      <c r="AU128" s="134">
        <f t="shared" si="18"/>
        <v>-816147.33000000007</v>
      </c>
      <c r="AV128" s="135">
        <v>-105473.09</v>
      </c>
      <c r="AW128" s="158">
        <f t="shared" si="19"/>
        <v>0</v>
      </c>
      <c r="AX128" s="158">
        <f t="shared" si="20"/>
        <v>-42888.729999999996</v>
      </c>
      <c r="AY128" s="133">
        <v>0</v>
      </c>
      <c r="AZ128" s="133">
        <v>-31935</v>
      </c>
      <c r="BA128" s="133">
        <v>-2700</v>
      </c>
      <c r="BB128" s="133">
        <v>-36598.78</v>
      </c>
      <c r="BC128" s="133">
        <v>-690</v>
      </c>
      <c r="BD128" s="133">
        <v>-35914.42</v>
      </c>
      <c r="BE128" s="133">
        <v>-19375.850000000002</v>
      </c>
      <c r="BF128" s="133">
        <v>0</v>
      </c>
      <c r="BG128" s="133">
        <v>0</v>
      </c>
      <c r="BH128" s="133">
        <v>-18662.850000000002</v>
      </c>
      <c r="BI128" s="133">
        <v>-12907.98</v>
      </c>
      <c r="BJ128" s="133">
        <v>0</v>
      </c>
      <c r="BK128" s="133">
        <v>0</v>
      </c>
      <c r="BL128" s="133">
        <v>0</v>
      </c>
      <c r="BM128" s="133">
        <v>-45868</v>
      </c>
      <c r="BN128" s="133">
        <v>0</v>
      </c>
      <c r="BO128" s="133">
        <v>-368</v>
      </c>
      <c r="BP128" s="133">
        <v>-10441.040000000001</v>
      </c>
      <c r="BQ128" s="133">
        <v>-964509.15</v>
      </c>
      <c r="BR128" s="144">
        <v>0</v>
      </c>
      <c r="BS128" s="144">
        <v>0</v>
      </c>
      <c r="BT128" s="144">
        <v>0</v>
      </c>
      <c r="BU128" s="155">
        <f t="shared" si="21"/>
        <v>0</v>
      </c>
      <c r="BV128" s="144">
        <v>0</v>
      </c>
      <c r="BW128" s="144">
        <v>42888.729999999996</v>
      </c>
      <c r="BX128" s="157">
        <f t="shared" si="22"/>
        <v>42888.729999999996</v>
      </c>
      <c r="BY128" s="145"/>
    </row>
    <row r="129" spans="1:77" x14ac:dyDescent="0.25">
      <c r="A129" s="87">
        <v>3023</v>
      </c>
      <c r="B129" s="88" t="s">
        <v>294</v>
      </c>
      <c r="C129" s="136">
        <v>0</v>
      </c>
      <c r="D129" s="181">
        <v>202</v>
      </c>
      <c r="E129" s="136">
        <v>0</v>
      </c>
      <c r="F129" s="136">
        <v>4.583333333333333</v>
      </c>
      <c r="G129" s="132" t="str">
        <f t="shared" si="16"/>
        <v>No</v>
      </c>
      <c r="H129" s="132" t="s">
        <v>220</v>
      </c>
      <c r="I129" s="132" t="str">
        <f t="shared" si="15"/>
        <v>200-299</v>
      </c>
      <c r="J129" s="132">
        <f>IF(G129=Benchmarking!$I$4,1,0)</f>
        <v>1</v>
      </c>
      <c r="K129" s="132">
        <f>IF(Benchmarking!$I$6="All",1,IF(Benchmarking!$I$6=H129,1,0))</f>
        <v>1</v>
      </c>
      <c r="L129" s="132">
        <f>IF(Benchmarking!$I$8="All",1,IF(Benchmarking!$I$8=I129,1,0))</f>
        <v>0</v>
      </c>
      <c r="M129" s="132">
        <f t="shared" si="17"/>
        <v>0</v>
      </c>
      <c r="N129" s="133">
        <v>500223.97000000003</v>
      </c>
      <c r="O129" s="133">
        <v>947.64</v>
      </c>
      <c r="P129" s="133">
        <v>139480.98000000001</v>
      </c>
      <c r="Q129" s="133">
        <v>17352.810000000001</v>
      </c>
      <c r="R129" s="133">
        <v>35661.24</v>
      </c>
      <c r="S129" s="133">
        <v>0</v>
      </c>
      <c r="T129" s="133">
        <v>3785.48</v>
      </c>
      <c r="U129" s="133">
        <v>4202.43</v>
      </c>
      <c r="V129" s="133">
        <v>6468.07</v>
      </c>
      <c r="W129" s="133">
        <v>383.8</v>
      </c>
      <c r="X129" s="133">
        <v>4520.76</v>
      </c>
      <c r="Y129" s="133">
        <v>20565.89</v>
      </c>
      <c r="Z129" s="133">
        <v>6627.3600000000006</v>
      </c>
      <c r="AA129" s="133">
        <v>17900.46</v>
      </c>
      <c r="AB129" s="133">
        <v>1473.89</v>
      </c>
      <c r="AC129" s="133">
        <v>14066.75</v>
      </c>
      <c r="AD129" s="133">
        <v>14970</v>
      </c>
      <c r="AE129" s="133">
        <v>5932.1900000000005</v>
      </c>
      <c r="AF129" s="133">
        <v>52004.24</v>
      </c>
      <c r="AG129" s="133">
        <v>5642.11</v>
      </c>
      <c r="AH129" s="133">
        <v>0</v>
      </c>
      <c r="AI129" s="133">
        <v>13594.29</v>
      </c>
      <c r="AJ129" s="133">
        <v>6708.42</v>
      </c>
      <c r="AK129" s="133">
        <v>0</v>
      </c>
      <c r="AL129" s="133">
        <v>34481.590000000004</v>
      </c>
      <c r="AM129" s="133">
        <v>17169.21</v>
      </c>
      <c r="AN129" s="133">
        <v>17835.689999999999</v>
      </c>
      <c r="AO129" s="133">
        <v>17716.8</v>
      </c>
      <c r="AP129" s="133">
        <v>0</v>
      </c>
      <c r="AQ129" s="133">
        <v>0</v>
      </c>
      <c r="AR129" s="133">
        <v>89925.74</v>
      </c>
      <c r="AS129" s="133">
        <v>0</v>
      </c>
      <c r="AT129" s="133">
        <v>0</v>
      </c>
      <c r="AU129" s="134">
        <f t="shared" si="18"/>
        <v>-770733.78</v>
      </c>
      <c r="AV129" s="135">
        <v>-98325.6</v>
      </c>
      <c r="AW129" s="158">
        <f t="shared" si="19"/>
        <v>0</v>
      </c>
      <c r="AX129" s="158">
        <f t="shared" si="20"/>
        <v>-26466.22</v>
      </c>
      <c r="AY129" s="133">
        <v>0</v>
      </c>
      <c r="AZ129" s="133">
        <v>-22450</v>
      </c>
      <c r="BA129" s="133">
        <v>-1500</v>
      </c>
      <c r="BB129" s="133">
        <v>-819.49</v>
      </c>
      <c r="BC129" s="133">
        <v>-2742</v>
      </c>
      <c r="BD129" s="133">
        <v>-2982.05</v>
      </c>
      <c r="BE129" s="133">
        <v>-266.64999999999998</v>
      </c>
      <c r="BF129" s="133">
        <v>0</v>
      </c>
      <c r="BG129" s="133">
        <v>-5813.37</v>
      </c>
      <c r="BH129" s="133">
        <v>0</v>
      </c>
      <c r="BI129" s="133">
        <v>-15737.18</v>
      </c>
      <c r="BJ129" s="133">
        <v>0</v>
      </c>
      <c r="BK129" s="133">
        <v>0</v>
      </c>
      <c r="BL129" s="133">
        <v>0</v>
      </c>
      <c r="BM129" s="133">
        <v>-49637</v>
      </c>
      <c r="BN129" s="133">
        <v>0</v>
      </c>
      <c r="BO129" s="133">
        <v>0</v>
      </c>
      <c r="BP129" s="133">
        <v>-9028.33</v>
      </c>
      <c r="BQ129" s="133">
        <v>-895525.6</v>
      </c>
      <c r="BR129" s="144">
        <v>0</v>
      </c>
      <c r="BS129" s="144">
        <v>0</v>
      </c>
      <c r="BT129" s="144">
        <v>0</v>
      </c>
      <c r="BU129" s="155">
        <f t="shared" si="21"/>
        <v>0</v>
      </c>
      <c r="BV129" s="144">
        <v>0</v>
      </c>
      <c r="BW129" s="144">
        <v>26466.22</v>
      </c>
      <c r="BX129" s="157">
        <f t="shared" si="22"/>
        <v>26466.22</v>
      </c>
      <c r="BY129" s="145"/>
    </row>
    <row r="130" spans="1:77" x14ac:dyDescent="0.25">
      <c r="A130" s="87">
        <v>3027</v>
      </c>
      <c r="B130" s="88" t="s">
        <v>295</v>
      </c>
      <c r="C130" s="136">
        <v>0</v>
      </c>
      <c r="D130" s="181">
        <v>204</v>
      </c>
      <c r="E130" s="136">
        <v>0</v>
      </c>
      <c r="F130" s="136">
        <v>8.9166666666666661</v>
      </c>
      <c r="G130" s="132" t="str">
        <f t="shared" si="16"/>
        <v>No</v>
      </c>
      <c r="H130" s="132" t="s">
        <v>220</v>
      </c>
      <c r="I130" s="132" t="str">
        <f t="shared" si="15"/>
        <v>200-299</v>
      </c>
      <c r="J130" s="132">
        <f>IF(G130=Benchmarking!$I$4,1,0)</f>
        <v>1</v>
      </c>
      <c r="K130" s="132">
        <f>IF(Benchmarking!$I$6="All",1,IF(Benchmarking!$I$6=H130,1,0))</f>
        <v>1</v>
      </c>
      <c r="L130" s="132">
        <f>IF(Benchmarking!$I$8="All",1,IF(Benchmarking!$I$8=I130,1,0))</f>
        <v>0</v>
      </c>
      <c r="M130" s="132">
        <f t="shared" si="17"/>
        <v>0</v>
      </c>
      <c r="N130" s="133">
        <v>465917.10000000003</v>
      </c>
      <c r="O130" s="133">
        <v>0</v>
      </c>
      <c r="P130" s="133">
        <v>264152.83</v>
      </c>
      <c r="Q130" s="133">
        <v>8547.81</v>
      </c>
      <c r="R130" s="133">
        <v>55382.21</v>
      </c>
      <c r="S130" s="133">
        <v>0</v>
      </c>
      <c r="T130" s="133">
        <v>62073.01</v>
      </c>
      <c r="U130" s="133">
        <v>4657.03</v>
      </c>
      <c r="V130" s="133">
        <v>8249.33</v>
      </c>
      <c r="W130" s="133">
        <v>4286.26</v>
      </c>
      <c r="X130" s="133">
        <v>4185.12</v>
      </c>
      <c r="Y130" s="133">
        <v>39146.520000000004</v>
      </c>
      <c r="Z130" s="133">
        <v>13976.6</v>
      </c>
      <c r="AA130" s="133">
        <v>15902.220000000001</v>
      </c>
      <c r="AB130" s="133">
        <v>3596.82</v>
      </c>
      <c r="AC130" s="133">
        <v>26363.690000000002</v>
      </c>
      <c r="AD130" s="133">
        <v>26112</v>
      </c>
      <c r="AE130" s="133">
        <v>7931.06</v>
      </c>
      <c r="AF130" s="133">
        <v>57366.35</v>
      </c>
      <c r="AG130" s="133">
        <v>17909.760000000002</v>
      </c>
      <c r="AH130" s="133">
        <v>0</v>
      </c>
      <c r="AI130" s="133">
        <v>9676.1</v>
      </c>
      <c r="AJ130" s="133">
        <v>6210.27</v>
      </c>
      <c r="AK130" s="133">
        <v>851.84</v>
      </c>
      <c r="AL130" s="133">
        <v>45510.05</v>
      </c>
      <c r="AM130" s="133">
        <v>0</v>
      </c>
      <c r="AN130" s="133">
        <v>11380</v>
      </c>
      <c r="AO130" s="133">
        <v>60352.06</v>
      </c>
      <c r="AP130" s="133">
        <v>0</v>
      </c>
      <c r="AQ130" s="133">
        <v>0</v>
      </c>
      <c r="AR130" s="133">
        <v>0</v>
      </c>
      <c r="AS130" s="133">
        <v>0</v>
      </c>
      <c r="AT130" s="133">
        <v>0</v>
      </c>
      <c r="AU130" s="134">
        <f t="shared" si="18"/>
        <v>-783262.22</v>
      </c>
      <c r="AV130" s="135">
        <v>-94743.73</v>
      </c>
      <c r="AW130" s="158">
        <f t="shared" si="19"/>
        <v>0</v>
      </c>
      <c r="AX130" s="158">
        <f t="shared" si="20"/>
        <v>-82739.5</v>
      </c>
      <c r="AY130" s="133">
        <v>0</v>
      </c>
      <c r="AZ130" s="133">
        <v>-79630</v>
      </c>
      <c r="BA130" s="133">
        <v>-1200</v>
      </c>
      <c r="BB130" s="133">
        <v>-43207.53</v>
      </c>
      <c r="BC130" s="133">
        <v>-2865.55</v>
      </c>
      <c r="BD130" s="133">
        <v>-9578.2900000000009</v>
      </c>
      <c r="BE130" s="133">
        <v>0</v>
      </c>
      <c r="BF130" s="133">
        <v>0</v>
      </c>
      <c r="BG130" s="133">
        <v>-743.48</v>
      </c>
      <c r="BH130" s="133">
        <v>-12197.69</v>
      </c>
      <c r="BI130" s="133">
        <v>-2720.69</v>
      </c>
      <c r="BJ130" s="133">
        <v>0</v>
      </c>
      <c r="BK130" s="133">
        <v>0</v>
      </c>
      <c r="BL130" s="133">
        <v>0</v>
      </c>
      <c r="BM130" s="133">
        <v>-38005</v>
      </c>
      <c r="BN130" s="133">
        <v>0</v>
      </c>
      <c r="BO130" s="133">
        <v>0</v>
      </c>
      <c r="BP130" s="133">
        <v>-14915.83</v>
      </c>
      <c r="BQ130" s="133">
        <v>-960745.45</v>
      </c>
      <c r="BR130" s="144">
        <v>0</v>
      </c>
      <c r="BS130" s="144">
        <v>0</v>
      </c>
      <c r="BT130" s="144">
        <v>0</v>
      </c>
      <c r="BU130" s="155">
        <f t="shared" si="21"/>
        <v>0</v>
      </c>
      <c r="BV130" s="144">
        <v>0</v>
      </c>
      <c r="BW130" s="144">
        <v>82739.5</v>
      </c>
      <c r="BX130" s="157">
        <f t="shared" si="22"/>
        <v>82739.5</v>
      </c>
      <c r="BY130" s="145"/>
    </row>
    <row r="131" spans="1:77" x14ac:dyDescent="0.25">
      <c r="A131" s="87">
        <v>3029</v>
      </c>
      <c r="B131" s="88" t="s">
        <v>296</v>
      </c>
      <c r="C131" s="136">
        <v>0</v>
      </c>
      <c r="D131" s="181">
        <v>211</v>
      </c>
      <c r="E131" s="136">
        <v>0</v>
      </c>
      <c r="F131" s="136">
        <v>8.5833333333333339</v>
      </c>
      <c r="G131" s="132" t="str">
        <f t="shared" si="16"/>
        <v>No</v>
      </c>
      <c r="H131" s="132" t="s">
        <v>220</v>
      </c>
      <c r="I131" s="132" t="str">
        <f t="shared" ref="I131:I194" si="23">IFERROR(VLOOKUP($D131,$D$268:$F$273,3,TRUE),0)</f>
        <v>200-299</v>
      </c>
      <c r="J131" s="132">
        <f>IF(G131=Benchmarking!$I$4,1,0)</f>
        <v>1</v>
      </c>
      <c r="K131" s="132">
        <f>IF(Benchmarking!$I$6="All",1,IF(Benchmarking!$I$6=H131,1,0))</f>
        <v>1</v>
      </c>
      <c r="L131" s="132">
        <f>IF(Benchmarking!$I$8="All",1,IF(Benchmarking!$I$8=I131,1,0))</f>
        <v>0</v>
      </c>
      <c r="M131" s="132">
        <f t="shared" si="17"/>
        <v>0</v>
      </c>
      <c r="N131" s="133">
        <v>639853.76</v>
      </c>
      <c r="O131" s="133">
        <v>9212.67</v>
      </c>
      <c r="P131" s="133">
        <v>217749.02000000002</v>
      </c>
      <c r="Q131" s="133">
        <v>7599.76</v>
      </c>
      <c r="R131" s="133">
        <v>62864.56</v>
      </c>
      <c r="S131" s="133">
        <v>0</v>
      </c>
      <c r="T131" s="133">
        <v>8452.630000000001</v>
      </c>
      <c r="U131" s="133">
        <v>4038.51</v>
      </c>
      <c r="V131" s="133">
        <v>8215.98</v>
      </c>
      <c r="W131" s="133">
        <v>5889.01</v>
      </c>
      <c r="X131" s="133">
        <v>4807.2</v>
      </c>
      <c r="Y131" s="133">
        <v>7901.97</v>
      </c>
      <c r="Z131" s="133">
        <v>9657.83</v>
      </c>
      <c r="AA131" s="133">
        <v>19827.100000000002</v>
      </c>
      <c r="AB131" s="133">
        <v>3069.33</v>
      </c>
      <c r="AC131" s="133">
        <v>19429.53</v>
      </c>
      <c r="AD131" s="133">
        <v>27904</v>
      </c>
      <c r="AE131" s="133">
        <v>4403.93</v>
      </c>
      <c r="AF131" s="133">
        <v>92491.290000000008</v>
      </c>
      <c r="AG131" s="133">
        <v>16767.21</v>
      </c>
      <c r="AH131" s="133">
        <v>0</v>
      </c>
      <c r="AI131" s="133">
        <v>17695.11</v>
      </c>
      <c r="AJ131" s="133">
        <v>7347.27</v>
      </c>
      <c r="AK131" s="133">
        <v>1000.3000000000001</v>
      </c>
      <c r="AL131" s="133">
        <v>37452.200000000004</v>
      </c>
      <c r="AM131" s="133">
        <v>825</v>
      </c>
      <c r="AN131" s="133">
        <v>20519.490000000002</v>
      </c>
      <c r="AO131" s="133">
        <v>33693.47</v>
      </c>
      <c r="AP131" s="133">
        <v>0</v>
      </c>
      <c r="AQ131" s="133">
        <v>0</v>
      </c>
      <c r="AR131" s="133">
        <v>14869</v>
      </c>
      <c r="AS131" s="133">
        <v>0</v>
      </c>
      <c r="AT131" s="133">
        <v>0</v>
      </c>
      <c r="AU131" s="134">
        <f t="shared" si="18"/>
        <v>-836217</v>
      </c>
      <c r="AV131" s="135">
        <v>-105805.47</v>
      </c>
      <c r="AW131" s="158">
        <f t="shared" si="19"/>
        <v>0</v>
      </c>
      <c r="AX131" s="158">
        <f t="shared" si="20"/>
        <v>-70376.850000000006</v>
      </c>
      <c r="AY131" s="133">
        <v>0</v>
      </c>
      <c r="AZ131" s="133">
        <v>-36935</v>
      </c>
      <c r="BA131" s="133">
        <v>-1200</v>
      </c>
      <c r="BB131" s="133">
        <v>-22965.56</v>
      </c>
      <c r="BC131" s="133">
        <v>-2725</v>
      </c>
      <c r="BD131" s="133">
        <v>-152579.30000000002</v>
      </c>
      <c r="BE131" s="133">
        <v>0</v>
      </c>
      <c r="BF131" s="133">
        <v>-4600</v>
      </c>
      <c r="BG131" s="133">
        <v>0</v>
      </c>
      <c r="BH131" s="133">
        <v>-33944.71</v>
      </c>
      <c r="BI131" s="133">
        <v>-3233.9</v>
      </c>
      <c r="BJ131" s="133">
        <v>0</v>
      </c>
      <c r="BK131" s="133">
        <v>0</v>
      </c>
      <c r="BL131" s="133">
        <v>0</v>
      </c>
      <c r="BM131" s="133">
        <v>-49525</v>
      </c>
      <c r="BN131" s="133">
        <v>0</v>
      </c>
      <c r="BO131" s="133">
        <v>-397.90000000000003</v>
      </c>
      <c r="BP131" s="133">
        <v>-10798.34</v>
      </c>
      <c r="BQ131" s="133">
        <v>-1012399.32</v>
      </c>
      <c r="BR131" s="144">
        <v>0</v>
      </c>
      <c r="BS131" s="144">
        <v>0</v>
      </c>
      <c r="BT131" s="144">
        <v>0</v>
      </c>
      <c r="BU131" s="155">
        <f t="shared" si="21"/>
        <v>0</v>
      </c>
      <c r="BV131" s="144">
        <v>0</v>
      </c>
      <c r="BW131" s="144">
        <v>70376.850000000006</v>
      </c>
      <c r="BX131" s="157">
        <f t="shared" si="22"/>
        <v>70376.850000000006</v>
      </c>
      <c r="BY131" s="145"/>
    </row>
    <row r="132" spans="1:77" x14ac:dyDescent="0.25">
      <c r="A132" s="87">
        <v>3032</v>
      </c>
      <c r="B132" s="88" t="s">
        <v>297</v>
      </c>
      <c r="C132" s="136">
        <v>0</v>
      </c>
      <c r="D132" s="181">
        <v>194</v>
      </c>
      <c r="E132" s="136">
        <v>0</v>
      </c>
      <c r="F132" s="136">
        <v>3.1666666666666665</v>
      </c>
      <c r="G132" s="132" t="str">
        <f t="shared" si="16"/>
        <v>No</v>
      </c>
      <c r="H132" s="132" t="s">
        <v>220</v>
      </c>
      <c r="I132" s="132" t="str">
        <f t="shared" si="23"/>
        <v>100-199</v>
      </c>
      <c r="J132" s="132">
        <f>IF(G132=Benchmarking!$I$4,1,0)</f>
        <v>1</v>
      </c>
      <c r="K132" s="132">
        <f>IF(Benchmarking!$I$6="All",1,IF(Benchmarking!$I$6=H132,1,0))</f>
        <v>1</v>
      </c>
      <c r="L132" s="132">
        <f>IF(Benchmarking!$I$8="All",1,IF(Benchmarking!$I$8=I132,1,0))</f>
        <v>1</v>
      </c>
      <c r="M132" s="132">
        <f t="shared" si="17"/>
        <v>1</v>
      </c>
      <c r="N132" s="133">
        <v>460299.59</v>
      </c>
      <c r="O132" s="133">
        <v>23326.5</v>
      </c>
      <c r="P132" s="133">
        <v>183072.4</v>
      </c>
      <c r="Q132" s="133">
        <v>12946.800000000001</v>
      </c>
      <c r="R132" s="133">
        <v>50666.700000000004</v>
      </c>
      <c r="S132" s="133">
        <v>0</v>
      </c>
      <c r="T132" s="133">
        <v>38876.36</v>
      </c>
      <c r="U132" s="133">
        <v>23509.05</v>
      </c>
      <c r="V132" s="133">
        <v>2459.37</v>
      </c>
      <c r="W132" s="133">
        <v>10443.710000000001</v>
      </c>
      <c r="X132" s="133">
        <v>4185.12</v>
      </c>
      <c r="Y132" s="133">
        <v>19605.72</v>
      </c>
      <c r="Z132" s="133">
        <v>3673.53</v>
      </c>
      <c r="AA132" s="133">
        <v>18275.29</v>
      </c>
      <c r="AB132" s="133">
        <v>3844.04</v>
      </c>
      <c r="AC132" s="133">
        <v>14326.58</v>
      </c>
      <c r="AD132" s="133">
        <v>34560</v>
      </c>
      <c r="AE132" s="133">
        <v>5404.1500000000005</v>
      </c>
      <c r="AF132" s="133">
        <v>24850.47</v>
      </c>
      <c r="AG132" s="133">
        <v>22826.53</v>
      </c>
      <c r="AH132" s="133">
        <v>0</v>
      </c>
      <c r="AI132" s="133">
        <v>13446.24</v>
      </c>
      <c r="AJ132" s="133">
        <v>6210.27</v>
      </c>
      <c r="AK132" s="133">
        <v>5042.2</v>
      </c>
      <c r="AL132" s="133">
        <v>36828.79</v>
      </c>
      <c r="AM132" s="133">
        <v>1451.23</v>
      </c>
      <c r="AN132" s="133">
        <v>32188.41</v>
      </c>
      <c r="AO132" s="133">
        <v>21017.06</v>
      </c>
      <c r="AP132" s="133">
        <v>0</v>
      </c>
      <c r="AQ132" s="133">
        <v>0</v>
      </c>
      <c r="AR132" s="133">
        <v>0</v>
      </c>
      <c r="AS132" s="133">
        <v>0</v>
      </c>
      <c r="AT132" s="133">
        <v>0</v>
      </c>
      <c r="AU132" s="134">
        <f t="shared" si="18"/>
        <v>-775126.39000000013</v>
      </c>
      <c r="AV132" s="135">
        <v>-81749.2</v>
      </c>
      <c r="AW132" s="158">
        <f t="shared" si="19"/>
        <v>0</v>
      </c>
      <c r="AX132" s="158">
        <f t="shared" si="20"/>
        <v>-28765.679999999993</v>
      </c>
      <c r="AY132" s="133">
        <v>0</v>
      </c>
      <c r="AZ132" s="133">
        <v>-94150</v>
      </c>
      <c r="BA132" s="133">
        <v>-1200</v>
      </c>
      <c r="BB132" s="133">
        <v>-15226.27</v>
      </c>
      <c r="BC132" s="133">
        <v>-200</v>
      </c>
      <c r="BD132" s="133">
        <v>-7976.9800000000005</v>
      </c>
      <c r="BE132" s="133">
        <v>-88.18</v>
      </c>
      <c r="BF132" s="133">
        <v>-15030.19</v>
      </c>
      <c r="BG132" s="133">
        <v>0</v>
      </c>
      <c r="BH132" s="133">
        <v>-3319.1</v>
      </c>
      <c r="BI132" s="133">
        <v>-8201.49</v>
      </c>
      <c r="BJ132" s="133">
        <v>0</v>
      </c>
      <c r="BK132" s="133">
        <v>0</v>
      </c>
      <c r="BL132" s="133">
        <v>0</v>
      </c>
      <c r="BM132" s="133">
        <v>-35668</v>
      </c>
      <c r="BN132" s="133">
        <v>0</v>
      </c>
      <c r="BO132" s="133">
        <v>-2970</v>
      </c>
      <c r="BP132" s="133">
        <v>-16875.830000000002</v>
      </c>
      <c r="BQ132" s="133">
        <v>-885641.27</v>
      </c>
      <c r="BR132" s="144">
        <v>0</v>
      </c>
      <c r="BS132" s="144">
        <v>0</v>
      </c>
      <c r="BT132" s="144">
        <v>0</v>
      </c>
      <c r="BU132" s="155">
        <f t="shared" si="21"/>
        <v>0</v>
      </c>
      <c r="BV132" s="144">
        <v>0</v>
      </c>
      <c r="BW132" s="144">
        <v>28765.679999999993</v>
      </c>
      <c r="BX132" s="157">
        <f t="shared" si="22"/>
        <v>28765.679999999993</v>
      </c>
      <c r="BY132" s="145"/>
    </row>
    <row r="133" spans="1:77" x14ac:dyDescent="0.25">
      <c r="A133" s="87">
        <v>3033</v>
      </c>
      <c r="B133" s="88" t="s">
        <v>298</v>
      </c>
      <c r="C133" s="136">
        <v>0</v>
      </c>
      <c r="D133" s="181">
        <v>187</v>
      </c>
      <c r="E133" s="136">
        <v>0</v>
      </c>
      <c r="F133" s="136">
        <v>4.5</v>
      </c>
      <c r="G133" s="132" t="str">
        <f t="shared" si="16"/>
        <v>No</v>
      </c>
      <c r="H133" s="132" t="s">
        <v>220</v>
      </c>
      <c r="I133" s="132" t="str">
        <f t="shared" si="23"/>
        <v>100-199</v>
      </c>
      <c r="J133" s="132">
        <f>IF(G133=Benchmarking!$I$4,1,0)</f>
        <v>1</v>
      </c>
      <c r="K133" s="132">
        <f>IF(Benchmarking!$I$6="All",1,IF(Benchmarking!$I$6=H133,1,0))</f>
        <v>1</v>
      </c>
      <c r="L133" s="132">
        <f>IF(Benchmarking!$I$8="All",1,IF(Benchmarking!$I$8=I133,1,0))</f>
        <v>1</v>
      </c>
      <c r="M133" s="132">
        <f t="shared" si="17"/>
        <v>1</v>
      </c>
      <c r="N133" s="133">
        <v>513454.29000000004</v>
      </c>
      <c r="O133" s="133">
        <v>21832.65</v>
      </c>
      <c r="P133" s="133">
        <v>184894.23</v>
      </c>
      <c r="Q133" s="133">
        <v>21631.439999999999</v>
      </c>
      <c r="R133" s="133">
        <v>29788.31</v>
      </c>
      <c r="S133" s="133">
        <v>0</v>
      </c>
      <c r="T133" s="133">
        <v>12859.59</v>
      </c>
      <c r="U133" s="133">
        <v>6259.2300000000005</v>
      </c>
      <c r="V133" s="133">
        <v>2552.5</v>
      </c>
      <c r="W133" s="133">
        <v>2369.9</v>
      </c>
      <c r="X133" s="133">
        <v>4498.4400000000005</v>
      </c>
      <c r="Y133" s="133">
        <v>10770.31</v>
      </c>
      <c r="Z133" s="133">
        <v>3543.83</v>
      </c>
      <c r="AA133" s="133">
        <v>18451.439999999999</v>
      </c>
      <c r="AB133" s="133">
        <v>1655.42</v>
      </c>
      <c r="AC133" s="133">
        <v>16866.09</v>
      </c>
      <c r="AD133" s="133">
        <v>22579.75</v>
      </c>
      <c r="AE133" s="133">
        <v>16959.98</v>
      </c>
      <c r="AF133" s="133">
        <v>71219.61</v>
      </c>
      <c r="AG133" s="133">
        <v>13046.82</v>
      </c>
      <c r="AH133" s="133">
        <v>0</v>
      </c>
      <c r="AI133" s="133">
        <v>12432.06</v>
      </c>
      <c r="AJ133" s="133">
        <v>6675.21</v>
      </c>
      <c r="AK133" s="133">
        <v>127</v>
      </c>
      <c r="AL133" s="133">
        <v>21211.63</v>
      </c>
      <c r="AM133" s="133">
        <v>1210.28</v>
      </c>
      <c r="AN133" s="133">
        <v>10037.19</v>
      </c>
      <c r="AO133" s="133">
        <v>33430.33</v>
      </c>
      <c r="AP133" s="133">
        <v>0</v>
      </c>
      <c r="AQ133" s="133">
        <v>0</v>
      </c>
      <c r="AR133" s="133">
        <v>0</v>
      </c>
      <c r="AS133" s="133">
        <v>0</v>
      </c>
      <c r="AT133" s="133">
        <v>0</v>
      </c>
      <c r="AU133" s="134">
        <f t="shared" si="18"/>
        <v>-775699.27</v>
      </c>
      <c r="AV133" s="135">
        <v>-98619.73</v>
      </c>
      <c r="AW133" s="158">
        <f t="shared" si="19"/>
        <v>0</v>
      </c>
      <c r="AX133" s="158">
        <f t="shared" si="20"/>
        <v>-40793.600000000006</v>
      </c>
      <c r="AY133" s="133">
        <v>0</v>
      </c>
      <c r="AZ133" s="133">
        <v>-27865</v>
      </c>
      <c r="BA133" s="133">
        <v>-1200</v>
      </c>
      <c r="BB133" s="133">
        <v>-360.56</v>
      </c>
      <c r="BC133" s="133">
        <v>-8639.9</v>
      </c>
      <c r="BD133" s="133">
        <v>-3392.6</v>
      </c>
      <c r="BE133" s="133">
        <v>0</v>
      </c>
      <c r="BF133" s="133">
        <v>-14475</v>
      </c>
      <c r="BG133" s="133">
        <v>-5973.9800000000005</v>
      </c>
      <c r="BH133" s="133">
        <v>-17986.64</v>
      </c>
      <c r="BI133" s="133">
        <v>-50</v>
      </c>
      <c r="BJ133" s="133">
        <v>0</v>
      </c>
      <c r="BK133" s="133">
        <v>0</v>
      </c>
      <c r="BL133" s="133">
        <v>0</v>
      </c>
      <c r="BM133" s="133">
        <v>-52257</v>
      </c>
      <c r="BN133" s="133">
        <v>0</v>
      </c>
      <c r="BO133" s="133">
        <v>0</v>
      </c>
      <c r="BP133" s="133">
        <v>-9606.4600000000009</v>
      </c>
      <c r="BQ133" s="133">
        <v>-915112.6</v>
      </c>
      <c r="BR133" s="144">
        <v>0</v>
      </c>
      <c r="BS133" s="144">
        <v>0</v>
      </c>
      <c r="BT133" s="144">
        <v>0</v>
      </c>
      <c r="BU133" s="155">
        <f t="shared" si="21"/>
        <v>0</v>
      </c>
      <c r="BV133" s="144">
        <v>0</v>
      </c>
      <c r="BW133" s="144">
        <v>40793.600000000006</v>
      </c>
      <c r="BX133" s="157">
        <f t="shared" si="22"/>
        <v>40793.600000000006</v>
      </c>
      <c r="BY133" s="145"/>
    </row>
    <row r="134" spans="1:77" x14ac:dyDescent="0.25">
      <c r="A134" s="87">
        <v>3034</v>
      </c>
      <c r="B134" s="88" t="s">
        <v>299</v>
      </c>
      <c r="C134" s="136">
        <v>0</v>
      </c>
      <c r="D134" s="181">
        <v>199</v>
      </c>
      <c r="E134" s="136">
        <v>0</v>
      </c>
      <c r="F134" s="136">
        <v>3.5</v>
      </c>
      <c r="G134" s="132" t="str">
        <f t="shared" si="16"/>
        <v>No</v>
      </c>
      <c r="H134" s="132" t="s">
        <v>220</v>
      </c>
      <c r="I134" s="132" t="str">
        <f t="shared" si="23"/>
        <v>100-199</v>
      </c>
      <c r="J134" s="132">
        <f>IF(G134=Benchmarking!$I$4,1,0)</f>
        <v>1</v>
      </c>
      <c r="K134" s="132">
        <f>IF(Benchmarking!$I$6="All",1,IF(Benchmarking!$I$6=H134,1,0))</f>
        <v>1</v>
      </c>
      <c r="L134" s="132">
        <f>IF(Benchmarking!$I$8="All",1,IF(Benchmarking!$I$8=I134,1,0))</f>
        <v>1</v>
      </c>
      <c r="M134" s="132">
        <f t="shared" si="17"/>
        <v>1</v>
      </c>
      <c r="N134" s="133">
        <v>555909.55000000005</v>
      </c>
      <c r="O134" s="133">
        <v>6715.02</v>
      </c>
      <c r="P134" s="133">
        <v>147925.13</v>
      </c>
      <c r="Q134" s="133">
        <v>24654.260000000002</v>
      </c>
      <c r="R134" s="133">
        <v>40704.33</v>
      </c>
      <c r="S134" s="133">
        <v>0</v>
      </c>
      <c r="T134" s="133">
        <v>16090.33</v>
      </c>
      <c r="U134" s="133">
        <v>3388.57</v>
      </c>
      <c r="V134" s="133">
        <v>4370.59</v>
      </c>
      <c r="W134" s="133">
        <v>6372</v>
      </c>
      <c r="X134" s="133">
        <v>4476</v>
      </c>
      <c r="Y134" s="133">
        <v>3887.03</v>
      </c>
      <c r="Z134" s="133">
        <v>2914.18</v>
      </c>
      <c r="AA134" s="133">
        <v>1770</v>
      </c>
      <c r="AB134" s="133">
        <v>1256.8700000000001</v>
      </c>
      <c r="AC134" s="133">
        <v>14887.14</v>
      </c>
      <c r="AD134" s="133">
        <v>27904</v>
      </c>
      <c r="AE134" s="133">
        <v>6314.89</v>
      </c>
      <c r="AF134" s="133">
        <v>47476.65</v>
      </c>
      <c r="AG134" s="133">
        <v>8285.92</v>
      </c>
      <c r="AH134" s="133">
        <v>0</v>
      </c>
      <c r="AI134" s="133">
        <v>13438.33</v>
      </c>
      <c r="AJ134" s="133">
        <v>6642</v>
      </c>
      <c r="AK134" s="133">
        <v>3533.13</v>
      </c>
      <c r="AL134" s="133">
        <v>35268.15</v>
      </c>
      <c r="AM134" s="133">
        <v>0</v>
      </c>
      <c r="AN134" s="133">
        <v>3496.66</v>
      </c>
      <c r="AO134" s="133">
        <v>14793.15</v>
      </c>
      <c r="AP134" s="133">
        <v>0</v>
      </c>
      <c r="AQ134" s="133">
        <v>0</v>
      </c>
      <c r="AR134" s="133">
        <v>33380.43</v>
      </c>
      <c r="AS134" s="133">
        <v>0</v>
      </c>
      <c r="AT134" s="133">
        <v>0</v>
      </c>
      <c r="AU134" s="134">
        <f t="shared" si="18"/>
        <v>-772839.46</v>
      </c>
      <c r="AV134" s="135">
        <v>-98453.54</v>
      </c>
      <c r="AW134" s="158">
        <f t="shared" si="19"/>
        <v>0</v>
      </c>
      <c r="AX134" s="158">
        <f t="shared" si="20"/>
        <v>-30310.560000000005</v>
      </c>
      <c r="AY134" s="133">
        <v>0</v>
      </c>
      <c r="AZ134" s="133">
        <v>-18120</v>
      </c>
      <c r="BA134" s="133">
        <v>0</v>
      </c>
      <c r="BB134" s="133">
        <v>-4000.85</v>
      </c>
      <c r="BC134" s="133">
        <v>0</v>
      </c>
      <c r="BD134" s="133">
        <v>-62118.87</v>
      </c>
      <c r="BE134" s="133">
        <v>0</v>
      </c>
      <c r="BF134" s="133">
        <v>-2040</v>
      </c>
      <c r="BG134" s="133">
        <v>-236.8</v>
      </c>
      <c r="BH134" s="133">
        <v>-2215</v>
      </c>
      <c r="BI134" s="133">
        <v>-3984.65</v>
      </c>
      <c r="BJ134" s="133">
        <v>0</v>
      </c>
      <c r="BK134" s="133">
        <v>0</v>
      </c>
      <c r="BL134" s="133">
        <v>0</v>
      </c>
      <c r="BM134" s="133">
        <v>-48993</v>
      </c>
      <c r="BN134" s="133">
        <v>0</v>
      </c>
      <c r="BO134" s="133">
        <v>0</v>
      </c>
      <c r="BP134" s="133">
        <v>-8653.5499999999993</v>
      </c>
      <c r="BQ134" s="133">
        <v>-901603.56</v>
      </c>
      <c r="BR134" s="144">
        <v>0</v>
      </c>
      <c r="BS134" s="144">
        <v>0</v>
      </c>
      <c r="BT134" s="144">
        <v>0</v>
      </c>
      <c r="BU134" s="155">
        <f t="shared" si="21"/>
        <v>0</v>
      </c>
      <c r="BV134" s="144">
        <v>0</v>
      </c>
      <c r="BW134" s="144">
        <v>30310.560000000005</v>
      </c>
      <c r="BX134" s="157">
        <f t="shared" si="22"/>
        <v>30310.560000000005</v>
      </c>
      <c r="BY134" s="145"/>
    </row>
    <row r="135" spans="1:77" x14ac:dyDescent="0.25">
      <c r="A135" s="87">
        <v>3035</v>
      </c>
      <c r="B135" s="88" t="s">
        <v>300</v>
      </c>
      <c r="C135" s="136">
        <v>35</v>
      </c>
      <c r="D135" s="181">
        <v>351</v>
      </c>
      <c r="E135" s="136">
        <v>0</v>
      </c>
      <c r="F135" s="136">
        <v>19.666666666666668</v>
      </c>
      <c r="G135" s="132" t="str">
        <f t="shared" si="16"/>
        <v>Yes</v>
      </c>
      <c r="H135" s="132" t="s">
        <v>220</v>
      </c>
      <c r="I135" s="132" t="str">
        <f t="shared" si="23"/>
        <v>300-399</v>
      </c>
      <c r="J135" s="132">
        <f>IF(G135=Benchmarking!$I$4,1,0)</f>
        <v>0</v>
      </c>
      <c r="K135" s="132">
        <f>IF(Benchmarking!$I$6="All",1,IF(Benchmarking!$I$6=H135,1,0))</f>
        <v>1</v>
      </c>
      <c r="L135" s="132">
        <f>IF(Benchmarking!$I$8="All",1,IF(Benchmarking!$I$8=I135,1,0))</f>
        <v>0</v>
      </c>
      <c r="M135" s="132">
        <f t="shared" si="17"/>
        <v>0</v>
      </c>
      <c r="N135" s="133">
        <v>868381.36</v>
      </c>
      <c r="O135" s="133">
        <v>0</v>
      </c>
      <c r="P135" s="133">
        <v>369723.14</v>
      </c>
      <c r="Q135" s="133">
        <v>47887.98</v>
      </c>
      <c r="R135" s="133">
        <v>62198.590000000004</v>
      </c>
      <c r="S135" s="133">
        <v>0</v>
      </c>
      <c r="T135" s="133">
        <v>109404.16</v>
      </c>
      <c r="U135" s="133">
        <v>10472.960000000001</v>
      </c>
      <c r="V135" s="133">
        <v>7318.3</v>
      </c>
      <c r="W135" s="133">
        <v>5090.95</v>
      </c>
      <c r="X135" s="133">
        <v>8044.75</v>
      </c>
      <c r="Y135" s="133">
        <v>10132.94</v>
      </c>
      <c r="Z135" s="133">
        <v>11949.44</v>
      </c>
      <c r="AA135" s="133">
        <v>43624.82</v>
      </c>
      <c r="AB135" s="133">
        <v>3534.03</v>
      </c>
      <c r="AC135" s="133">
        <v>47330</v>
      </c>
      <c r="AD135" s="133">
        <v>17839.25</v>
      </c>
      <c r="AE135" s="133">
        <v>8771.24</v>
      </c>
      <c r="AF135" s="133">
        <v>77319.86</v>
      </c>
      <c r="AG135" s="133">
        <v>3311.26</v>
      </c>
      <c r="AH135" s="133">
        <v>0</v>
      </c>
      <c r="AI135" s="133">
        <v>9809.93</v>
      </c>
      <c r="AJ135" s="133">
        <v>12729.39</v>
      </c>
      <c r="AK135" s="133">
        <v>35831.730000000003</v>
      </c>
      <c r="AL135" s="133">
        <v>47169.33</v>
      </c>
      <c r="AM135" s="133">
        <v>48609.120000000003</v>
      </c>
      <c r="AN135" s="133">
        <v>792.63</v>
      </c>
      <c r="AO135" s="133">
        <v>36685.340000000004</v>
      </c>
      <c r="AP135" s="133">
        <v>0</v>
      </c>
      <c r="AQ135" s="133">
        <v>0</v>
      </c>
      <c r="AR135" s="133">
        <v>10000</v>
      </c>
      <c r="AS135" s="133">
        <v>0</v>
      </c>
      <c r="AT135" s="133">
        <v>0</v>
      </c>
      <c r="AU135" s="134">
        <f t="shared" si="18"/>
        <v>-1466151.83</v>
      </c>
      <c r="AV135" s="135">
        <v>-175518.65</v>
      </c>
      <c r="AW135" s="158">
        <f t="shared" si="19"/>
        <v>0</v>
      </c>
      <c r="AX135" s="158">
        <f t="shared" si="20"/>
        <v>-114697.85</v>
      </c>
      <c r="AY135" s="133">
        <v>0</v>
      </c>
      <c r="AZ135" s="133">
        <v>-114109.3</v>
      </c>
      <c r="BA135" s="133">
        <v>0</v>
      </c>
      <c r="BB135" s="133">
        <v>-55869.42</v>
      </c>
      <c r="BC135" s="133">
        <v>-680</v>
      </c>
      <c r="BD135" s="133">
        <v>-122936.92</v>
      </c>
      <c r="BE135" s="133">
        <v>0</v>
      </c>
      <c r="BF135" s="133">
        <v>0</v>
      </c>
      <c r="BG135" s="133">
        <v>0</v>
      </c>
      <c r="BH135" s="133">
        <v>-31509.81</v>
      </c>
      <c r="BI135" s="133">
        <v>-21040.11</v>
      </c>
      <c r="BJ135" s="133">
        <v>0</v>
      </c>
      <c r="BK135" s="133">
        <v>0</v>
      </c>
      <c r="BL135" s="133">
        <v>0</v>
      </c>
      <c r="BM135" s="133">
        <v>-48550.65</v>
      </c>
      <c r="BN135" s="133">
        <v>0</v>
      </c>
      <c r="BO135" s="133">
        <v>0</v>
      </c>
      <c r="BP135" s="133">
        <v>-23545.010000000002</v>
      </c>
      <c r="BQ135" s="133">
        <v>-1756368.33</v>
      </c>
      <c r="BR135" s="144">
        <v>0</v>
      </c>
      <c r="BS135" s="144">
        <v>0</v>
      </c>
      <c r="BT135" s="144">
        <v>0</v>
      </c>
      <c r="BU135" s="155">
        <f t="shared" si="21"/>
        <v>0</v>
      </c>
      <c r="BV135" s="144">
        <v>0</v>
      </c>
      <c r="BW135" s="144">
        <v>114697.85</v>
      </c>
      <c r="BX135" s="157">
        <f t="shared" si="22"/>
        <v>114697.85</v>
      </c>
      <c r="BY135" s="145"/>
    </row>
    <row r="136" spans="1:77" x14ac:dyDescent="0.25">
      <c r="A136" s="87">
        <v>3037</v>
      </c>
      <c r="B136" s="88" t="s">
        <v>301</v>
      </c>
      <c r="C136" s="136">
        <v>0</v>
      </c>
      <c r="D136" s="181">
        <v>205</v>
      </c>
      <c r="E136" s="136">
        <v>0</v>
      </c>
      <c r="F136" s="136">
        <v>3.5</v>
      </c>
      <c r="G136" s="132" t="str">
        <f t="shared" si="16"/>
        <v>No</v>
      </c>
      <c r="H136" s="132" t="s">
        <v>220</v>
      </c>
      <c r="I136" s="132" t="str">
        <f t="shared" si="23"/>
        <v>200-299</v>
      </c>
      <c r="J136" s="132">
        <f>IF(G136=Benchmarking!$I$4,1,0)</f>
        <v>1</v>
      </c>
      <c r="K136" s="132">
        <f>IF(Benchmarking!$I$6="All",1,IF(Benchmarking!$I$6=H136,1,0))</f>
        <v>1</v>
      </c>
      <c r="L136" s="132">
        <f>IF(Benchmarking!$I$8="All",1,IF(Benchmarking!$I$8=I136,1,0))</f>
        <v>0</v>
      </c>
      <c r="M136" s="132">
        <f t="shared" si="17"/>
        <v>0</v>
      </c>
      <c r="N136" s="133">
        <v>519017</v>
      </c>
      <c r="O136" s="133">
        <v>31492.11</v>
      </c>
      <c r="P136" s="133">
        <v>176665.47</v>
      </c>
      <c r="Q136" s="133">
        <v>39399.86</v>
      </c>
      <c r="R136" s="133">
        <v>78127.78</v>
      </c>
      <c r="S136" s="133">
        <v>0</v>
      </c>
      <c r="T136" s="133">
        <v>49958.9</v>
      </c>
      <c r="U136" s="133">
        <v>5053.75</v>
      </c>
      <c r="V136" s="133">
        <v>4239.49</v>
      </c>
      <c r="W136" s="133">
        <v>4941.22</v>
      </c>
      <c r="X136" s="133">
        <v>4807.2</v>
      </c>
      <c r="Y136" s="133">
        <v>7258.63</v>
      </c>
      <c r="Z136" s="133">
        <v>6551.9000000000005</v>
      </c>
      <c r="AA136" s="133">
        <v>1902.43</v>
      </c>
      <c r="AB136" s="133">
        <v>3215.76</v>
      </c>
      <c r="AC136" s="133">
        <v>12464.86</v>
      </c>
      <c r="AD136" s="133">
        <v>22330.25</v>
      </c>
      <c r="AE136" s="133">
        <v>5589.82</v>
      </c>
      <c r="AF136" s="133">
        <v>57370.020000000004</v>
      </c>
      <c r="AG136" s="133">
        <v>9824.8700000000008</v>
      </c>
      <c r="AH136" s="133">
        <v>0</v>
      </c>
      <c r="AI136" s="133">
        <v>13153.08</v>
      </c>
      <c r="AJ136" s="133">
        <v>7499.35</v>
      </c>
      <c r="AK136" s="133">
        <v>5034.57</v>
      </c>
      <c r="AL136" s="133">
        <v>29860.04</v>
      </c>
      <c r="AM136" s="133">
        <v>5567</v>
      </c>
      <c r="AN136" s="133">
        <v>13919.08</v>
      </c>
      <c r="AO136" s="133">
        <v>20816.86</v>
      </c>
      <c r="AP136" s="133">
        <v>0</v>
      </c>
      <c r="AQ136" s="133">
        <v>0</v>
      </c>
      <c r="AR136" s="133">
        <v>0</v>
      </c>
      <c r="AS136" s="133">
        <v>0</v>
      </c>
      <c r="AT136" s="133">
        <v>0</v>
      </c>
      <c r="AU136" s="134">
        <f t="shared" si="18"/>
        <v>-845545.19</v>
      </c>
      <c r="AV136" s="135">
        <v>-115623.55</v>
      </c>
      <c r="AW136" s="158">
        <f t="shared" si="19"/>
        <v>0</v>
      </c>
      <c r="AX136" s="158">
        <f t="shared" si="20"/>
        <v>-22673.299999999996</v>
      </c>
      <c r="AY136" s="133">
        <v>0</v>
      </c>
      <c r="AZ136" s="133">
        <v>-25210</v>
      </c>
      <c r="BA136" s="133">
        <v>-1200</v>
      </c>
      <c r="BB136" s="133">
        <v>-7864.64</v>
      </c>
      <c r="BC136" s="133">
        <v>-1740.41</v>
      </c>
      <c r="BD136" s="133">
        <v>-29647.72</v>
      </c>
      <c r="BE136" s="133">
        <v>0</v>
      </c>
      <c r="BF136" s="133">
        <v>-2498</v>
      </c>
      <c r="BG136" s="133">
        <v>-4014.39</v>
      </c>
      <c r="BH136" s="133">
        <v>-3684.5</v>
      </c>
      <c r="BI136" s="133">
        <v>-6486.6100000000006</v>
      </c>
      <c r="BJ136" s="133">
        <v>0</v>
      </c>
      <c r="BK136" s="133">
        <v>0</v>
      </c>
      <c r="BL136" s="133">
        <v>0</v>
      </c>
      <c r="BM136" s="133">
        <v>-51807</v>
      </c>
      <c r="BN136" s="133">
        <v>0</v>
      </c>
      <c r="BO136" s="133">
        <v>0</v>
      </c>
      <c r="BP136" s="133">
        <v>-9733.76</v>
      </c>
      <c r="BQ136" s="133">
        <v>-983842.04</v>
      </c>
      <c r="BR136" s="144">
        <v>0</v>
      </c>
      <c r="BS136" s="144">
        <v>0</v>
      </c>
      <c r="BT136" s="144">
        <v>0</v>
      </c>
      <c r="BU136" s="155">
        <f t="shared" si="21"/>
        <v>0</v>
      </c>
      <c r="BV136" s="144">
        <v>0</v>
      </c>
      <c r="BW136" s="144">
        <v>22673.299999999996</v>
      </c>
      <c r="BX136" s="157">
        <f t="shared" si="22"/>
        <v>22673.299999999996</v>
      </c>
      <c r="BY136" s="145"/>
    </row>
    <row r="137" spans="1:77" x14ac:dyDescent="0.25">
      <c r="A137" s="87">
        <v>3042</v>
      </c>
      <c r="B137" s="88" t="s">
        <v>302</v>
      </c>
      <c r="C137" s="136">
        <v>0</v>
      </c>
      <c r="D137" s="181">
        <v>212</v>
      </c>
      <c r="E137" s="136">
        <v>0</v>
      </c>
      <c r="F137" s="136">
        <v>1.25</v>
      </c>
      <c r="G137" s="132" t="str">
        <f t="shared" si="16"/>
        <v>No</v>
      </c>
      <c r="H137" s="132" t="s">
        <v>220</v>
      </c>
      <c r="I137" s="132" t="str">
        <f t="shared" si="23"/>
        <v>200-299</v>
      </c>
      <c r="J137" s="132">
        <f>IF(G137=Benchmarking!$I$4,1,0)</f>
        <v>1</v>
      </c>
      <c r="K137" s="132">
        <f>IF(Benchmarking!$I$6="All",1,IF(Benchmarking!$I$6=H137,1,0))</f>
        <v>1</v>
      </c>
      <c r="L137" s="132">
        <f>IF(Benchmarking!$I$8="All",1,IF(Benchmarking!$I$8=I137,1,0))</f>
        <v>0</v>
      </c>
      <c r="M137" s="132">
        <f t="shared" si="17"/>
        <v>0</v>
      </c>
      <c r="N137" s="133">
        <v>470014.64</v>
      </c>
      <c r="O137" s="133">
        <v>510.86</v>
      </c>
      <c r="P137" s="133">
        <v>137332.16</v>
      </c>
      <c r="Q137" s="133">
        <v>13394.89</v>
      </c>
      <c r="R137" s="133">
        <v>52691.16</v>
      </c>
      <c r="S137" s="133">
        <v>0</v>
      </c>
      <c r="T137" s="133">
        <v>33143.730000000003</v>
      </c>
      <c r="U137" s="133">
        <v>476.7</v>
      </c>
      <c r="V137" s="133">
        <v>7104.14</v>
      </c>
      <c r="W137" s="133">
        <v>8495.02</v>
      </c>
      <c r="X137" s="133">
        <v>4620.96</v>
      </c>
      <c r="Y137" s="133">
        <v>8644.31</v>
      </c>
      <c r="Z137" s="133">
        <v>6707.47</v>
      </c>
      <c r="AA137" s="133">
        <v>15088.67</v>
      </c>
      <c r="AB137" s="133">
        <v>3830.4500000000003</v>
      </c>
      <c r="AC137" s="133">
        <v>9806.99</v>
      </c>
      <c r="AD137" s="133">
        <v>3840</v>
      </c>
      <c r="AE137" s="133">
        <v>3279.37</v>
      </c>
      <c r="AF137" s="133">
        <v>62289.590000000004</v>
      </c>
      <c r="AG137" s="133">
        <v>17745.55</v>
      </c>
      <c r="AH137" s="133">
        <v>0</v>
      </c>
      <c r="AI137" s="133">
        <v>7930.1900000000005</v>
      </c>
      <c r="AJ137" s="133">
        <v>6808.05</v>
      </c>
      <c r="AK137" s="133">
        <v>473.54</v>
      </c>
      <c r="AL137" s="133">
        <v>31706.02</v>
      </c>
      <c r="AM137" s="133">
        <v>5407</v>
      </c>
      <c r="AN137" s="133">
        <v>23141.37</v>
      </c>
      <c r="AO137" s="133">
        <v>11856.14</v>
      </c>
      <c r="AP137" s="133">
        <v>0</v>
      </c>
      <c r="AQ137" s="133">
        <v>1052.48</v>
      </c>
      <c r="AR137" s="133">
        <v>55165.35</v>
      </c>
      <c r="AS137" s="133">
        <v>0</v>
      </c>
      <c r="AT137" s="133">
        <v>0</v>
      </c>
      <c r="AU137" s="134">
        <f t="shared" si="18"/>
        <v>-764983.22000000009</v>
      </c>
      <c r="AV137" s="135">
        <v>-105728.97</v>
      </c>
      <c r="AW137" s="158">
        <f t="shared" si="19"/>
        <v>0</v>
      </c>
      <c r="AX137" s="158">
        <f t="shared" si="20"/>
        <v>-5543.1500000000005</v>
      </c>
      <c r="AY137" s="133">
        <v>0</v>
      </c>
      <c r="AZ137" s="133">
        <v>-17795</v>
      </c>
      <c r="BA137" s="133">
        <v>-1200</v>
      </c>
      <c r="BB137" s="133">
        <v>-2503.84</v>
      </c>
      <c r="BC137" s="133">
        <v>-1621.53</v>
      </c>
      <c r="BD137" s="133">
        <v>-6579.07</v>
      </c>
      <c r="BE137" s="133">
        <v>0</v>
      </c>
      <c r="BF137" s="133">
        <v>-1140</v>
      </c>
      <c r="BG137" s="133">
        <v>0</v>
      </c>
      <c r="BH137" s="133">
        <v>-22266.78</v>
      </c>
      <c r="BI137" s="133">
        <v>-9976.9</v>
      </c>
      <c r="BJ137" s="133">
        <v>0</v>
      </c>
      <c r="BK137" s="133">
        <v>0</v>
      </c>
      <c r="BL137" s="133">
        <v>0</v>
      </c>
      <c r="BM137" s="133">
        <v>-53728</v>
      </c>
      <c r="BN137" s="133">
        <v>0</v>
      </c>
      <c r="BO137" s="133">
        <v>-1320</v>
      </c>
      <c r="BP137" s="133">
        <v>-8705.43</v>
      </c>
      <c r="BQ137" s="133">
        <v>-876255.34000000008</v>
      </c>
      <c r="BR137" s="144">
        <v>0</v>
      </c>
      <c r="BS137" s="144">
        <v>0</v>
      </c>
      <c r="BT137" s="144">
        <v>0</v>
      </c>
      <c r="BU137" s="155">
        <f t="shared" si="21"/>
        <v>0</v>
      </c>
      <c r="BV137" s="144">
        <v>0</v>
      </c>
      <c r="BW137" s="144">
        <v>5543.1500000000005</v>
      </c>
      <c r="BX137" s="157">
        <f t="shared" si="22"/>
        <v>5543.1500000000005</v>
      </c>
      <c r="BY137" s="145"/>
    </row>
    <row r="138" spans="1:77" x14ac:dyDescent="0.25">
      <c r="A138" s="87">
        <v>3043</v>
      </c>
      <c r="B138" s="88" t="s">
        <v>303</v>
      </c>
      <c r="C138" s="136">
        <v>0</v>
      </c>
      <c r="D138" s="181">
        <v>61</v>
      </c>
      <c r="E138" s="136">
        <v>0</v>
      </c>
      <c r="F138" s="136">
        <v>4.916666666666667</v>
      </c>
      <c r="G138" s="132" t="str">
        <f t="shared" si="16"/>
        <v>No</v>
      </c>
      <c r="H138" s="132" t="s">
        <v>220</v>
      </c>
      <c r="I138" s="132" t="str">
        <f t="shared" si="23"/>
        <v>0-99</v>
      </c>
      <c r="J138" s="132">
        <f>IF(G138=Benchmarking!$I$4,1,0)</f>
        <v>1</v>
      </c>
      <c r="K138" s="132">
        <f>IF(Benchmarking!$I$6="All",1,IF(Benchmarking!$I$6=H138,1,0))</f>
        <v>1</v>
      </c>
      <c r="L138" s="132">
        <f>IF(Benchmarking!$I$8="All",1,IF(Benchmarking!$I$8=I138,1,0))</f>
        <v>0</v>
      </c>
      <c r="M138" s="132">
        <f t="shared" si="17"/>
        <v>0</v>
      </c>
      <c r="N138" s="133">
        <v>264821.59000000003</v>
      </c>
      <c r="O138" s="133">
        <v>0</v>
      </c>
      <c r="P138" s="133">
        <v>99157.7</v>
      </c>
      <c r="Q138" s="133">
        <v>7305.96</v>
      </c>
      <c r="R138" s="133">
        <v>35054.050000000003</v>
      </c>
      <c r="S138" s="133">
        <v>0</v>
      </c>
      <c r="T138" s="133">
        <v>7849.07</v>
      </c>
      <c r="U138" s="133">
        <v>1662</v>
      </c>
      <c r="V138" s="133">
        <v>3403.65</v>
      </c>
      <c r="W138" s="133">
        <v>2534.0100000000002</v>
      </c>
      <c r="X138" s="133">
        <v>1611.3600000000001</v>
      </c>
      <c r="Y138" s="133">
        <v>3427.9700000000003</v>
      </c>
      <c r="Z138" s="133">
        <v>1351.07</v>
      </c>
      <c r="AA138" s="133">
        <v>10182.710000000001</v>
      </c>
      <c r="AB138" s="133">
        <v>1202.98</v>
      </c>
      <c r="AC138" s="133">
        <v>6003.83</v>
      </c>
      <c r="AD138" s="133">
        <v>7485</v>
      </c>
      <c r="AE138" s="133">
        <v>2845.9</v>
      </c>
      <c r="AF138" s="133">
        <v>36672.43</v>
      </c>
      <c r="AG138" s="133">
        <v>5725.26</v>
      </c>
      <c r="AH138" s="133">
        <v>0</v>
      </c>
      <c r="AI138" s="133">
        <v>7718.16</v>
      </c>
      <c r="AJ138" s="133">
        <v>2440.96</v>
      </c>
      <c r="AK138" s="133">
        <v>2163.2600000000002</v>
      </c>
      <c r="AL138" s="133">
        <v>12647.48</v>
      </c>
      <c r="AM138" s="133">
        <v>8568.75</v>
      </c>
      <c r="AN138" s="133">
        <v>2594.02</v>
      </c>
      <c r="AO138" s="133">
        <v>36328.340000000004</v>
      </c>
      <c r="AP138" s="133">
        <v>0</v>
      </c>
      <c r="AQ138" s="133">
        <v>0</v>
      </c>
      <c r="AR138" s="133">
        <v>34304.49</v>
      </c>
      <c r="AS138" s="133">
        <v>0</v>
      </c>
      <c r="AT138" s="133">
        <v>0</v>
      </c>
      <c r="AU138" s="134">
        <f t="shared" si="18"/>
        <v>-374677.84</v>
      </c>
      <c r="AV138" s="135">
        <v>-28195.919999999998</v>
      </c>
      <c r="AW138" s="158">
        <f t="shared" si="19"/>
        <v>0</v>
      </c>
      <c r="AX138" s="158">
        <f t="shared" si="20"/>
        <v>-58447.38</v>
      </c>
      <c r="AY138" s="133">
        <v>0</v>
      </c>
      <c r="AZ138" s="133">
        <v>-30020.82</v>
      </c>
      <c r="BA138" s="133">
        <v>-1200</v>
      </c>
      <c r="BB138" s="133">
        <v>-34793.800000000003</v>
      </c>
      <c r="BC138" s="133">
        <v>0</v>
      </c>
      <c r="BD138" s="133">
        <v>-35077.410000000003</v>
      </c>
      <c r="BE138" s="133">
        <v>-512.15</v>
      </c>
      <c r="BF138" s="133">
        <v>-1440</v>
      </c>
      <c r="BG138" s="133">
        <v>0</v>
      </c>
      <c r="BH138" s="133">
        <v>-2069.62</v>
      </c>
      <c r="BI138" s="133">
        <v>-6785.5</v>
      </c>
      <c r="BJ138" s="133">
        <v>0</v>
      </c>
      <c r="BK138" s="133">
        <v>0</v>
      </c>
      <c r="BL138" s="133">
        <v>0</v>
      </c>
      <c r="BM138" s="133">
        <v>-23373</v>
      </c>
      <c r="BN138" s="133">
        <v>-682.07</v>
      </c>
      <c r="BO138" s="133">
        <v>0</v>
      </c>
      <c r="BP138" s="133">
        <v>-5103.76</v>
      </c>
      <c r="BQ138" s="133">
        <v>-461321.14</v>
      </c>
      <c r="BR138" s="144">
        <v>0</v>
      </c>
      <c r="BS138" s="144">
        <v>0</v>
      </c>
      <c r="BT138" s="144">
        <v>0</v>
      </c>
      <c r="BU138" s="155">
        <f t="shared" si="21"/>
        <v>0</v>
      </c>
      <c r="BV138" s="144">
        <v>15636.769999999999</v>
      </c>
      <c r="BW138" s="144">
        <v>42810.61</v>
      </c>
      <c r="BX138" s="157">
        <f t="shared" si="22"/>
        <v>58447.38</v>
      </c>
      <c r="BY138" s="145"/>
    </row>
    <row r="139" spans="1:77" x14ac:dyDescent="0.25">
      <c r="A139" s="87">
        <v>3050</v>
      </c>
      <c r="B139" s="88" t="s">
        <v>304</v>
      </c>
      <c r="C139" s="136">
        <v>0</v>
      </c>
      <c r="D139" s="181">
        <v>633</v>
      </c>
      <c r="E139" s="136">
        <v>0</v>
      </c>
      <c r="F139" s="136">
        <v>9.25</v>
      </c>
      <c r="G139" s="132" t="str">
        <f t="shared" si="16"/>
        <v>No</v>
      </c>
      <c r="H139" s="132" t="s">
        <v>220</v>
      </c>
      <c r="I139" s="132" t="str">
        <f t="shared" si="23"/>
        <v>500+</v>
      </c>
      <c r="J139" s="132">
        <f>IF(G139=Benchmarking!$I$4,1,0)</f>
        <v>1</v>
      </c>
      <c r="K139" s="132">
        <f>IF(Benchmarking!$I$6="All",1,IF(Benchmarking!$I$6=H139,1,0))</f>
        <v>1</v>
      </c>
      <c r="L139" s="132">
        <f>IF(Benchmarking!$I$8="All",1,IF(Benchmarking!$I$8=I139,1,0))</f>
        <v>0</v>
      </c>
      <c r="M139" s="132">
        <f t="shared" si="17"/>
        <v>0</v>
      </c>
      <c r="N139" s="133">
        <v>1519682.33</v>
      </c>
      <c r="O139" s="133">
        <v>68169.399999999994</v>
      </c>
      <c r="P139" s="133">
        <v>535501.65</v>
      </c>
      <c r="Q139" s="133">
        <v>33626.050000000003</v>
      </c>
      <c r="R139" s="133">
        <v>202924.79</v>
      </c>
      <c r="S139" s="133">
        <v>0</v>
      </c>
      <c r="T139" s="133">
        <v>87270.23</v>
      </c>
      <c r="U139" s="133">
        <v>10114.35</v>
      </c>
      <c r="V139" s="133">
        <v>10842.130000000001</v>
      </c>
      <c r="W139" s="133">
        <v>1214.1000000000001</v>
      </c>
      <c r="X139" s="133">
        <v>14385.84</v>
      </c>
      <c r="Y139" s="133">
        <v>49805.21</v>
      </c>
      <c r="Z139" s="133">
        <v>19558.560000000001</v>
      </c>
      <c r="AA139" s="133">
        <v>54158.65</v>
      </c>
      <c r="AB139" s="133">
        <v>17966.68</v>
      </c>
      <c r="AC139" s="133">
        <v>33394.94</v>
      </c>
      <c r="AD139" s="133">
        <v>73216</v>
      </c>
      <c r="AE139" s="133">
        <v>27660.55</v>
      </c>
      <c r="AF139" s="133">
        <v>94221.3</v>
      </c>
      <c r="AG139" s="133">
        <v>34610.480000000003</v>
      </c>
      <c r="AH139" s="133">
        <v>0</v>
      </c>
      <c r="AI139" s="133">
        <v>35274.660000000003</v>
      </c>
      <c r="AJ139" s="133">
        <v>21561.15</v>
      </c>
      <c r="AK139" s="133">
        <v>28285.09</v>
      </c>
      <c r="AL139" s="133">
        <v>106642.71</v>
      </c>
      <c r="AM139" s="133">
        <v>65355.65</v>
      </c>
      <c r="AN139" s="133">
        <v>19670.61</v>
      </c>
      <c r="AO139" s="133">
        <v>48858.38</v>
      </c>
      <c r="AP139" s="133">
        <v>0</v>
      </c>
      <c r="AQ139" s="133">
        <v>7.3500000000000005</v>
      </c>
      <c r="AR139" s="133">
        <v>13685.04</v>
      </c>
      <c r="AS139" s="133">
        <v>0</v>
      </c>
      <c r="AT139" s="133">
        <v>0</v>
      </c>
      <c r="AU139" s="134">
        <f t="shared" si="18"/>
        <v>-2219003.21</v>
      </c>
      <c r="AV139" s="135">
        <v>-556698.79</v>
      </c>
      <c r="AW139" s="158">
        <f t="shared" si="19"/>
        <v>0</v>
      </c>
      <c r="AX139" s="158">
        <f t="shared" si="20"/>
        <v>-95643.6</v>
      </c>
      <c r="AY139" s="133">
        <v>0</v>
      </c>
      <c r="AZ139" s="133">
        <v>-81836.600000000006</v>
      </c>
      <c r="BA139" s="133">
        <v>-5247.5</v>
      </c>
      <c r="BB139" s="133">
        <v>-16914.490000000002</v>
      </c>
      <c r="BC139" s="133">
        <v>-7310.41</v>
      </c>
      <c r="BD139" s="133">
        <v>-31906.93</v>
      </c>
      <c r="BE139" s="133">
        <v>-14411</v>
      </c>
      <c r="BF139" s="133">
        <v>0</v>
      </c>
      <c r="BG139" s="133">
        <v>0</v>
      </c>
      <c r="BH139" s="133">
        <v>-44444.76</v>
      </c>
      <c r="BI139" s="133">
        <v>-11843.39</v>
      </c>
      <c r="BJ139" s="133">
        <v>0</v>
      </c>
      <c r="BK139" s="133">
        <v>0</v>
      </c>
      <c r="BL139" s="133">
        <v>0</v>
      </c>
      <c r="BM139" s="133">
        <v>-115329</v>
      </c>
      <c r="BN139" s="133">
        <v>0</v>
      </c>
      <c r="BO139" s="133">
        <v>0</v>
      </c>
      <c r="BP139" s="133">
        <v>-29985.83</v>
      </c>
      <c r="BQ139" s="133">
        <v>-2871345.6</v>
      </c>
      <c r="BR139" s="144">
        <v>0</v>
      </c>
      <c r="BS139" s="144">
        <v>0</v>
      </c>
      <c r="BT139" s="144">
        <v>0</v>
      </c>
      <c r="BU139" s="155">
        <f t="shared" si="21"/>
        <v>0</v>
      </c>
      <c r="BV139" s="144">
        <v>0</v>
      </c>
      <c r="BW139" s="144">
        <v>95643.6</v>
      </c>
      <c r="BX139" s="157">
        <f t="shared" si="22"/>
        <v>95643.6</v>
      </c>
      <c r="BY139" s="145"/>
    </row>
    <row r="140" spans="1:77" x14ac:dyDescent="0.25">
      <c r="A140" s="87">
        <v>3052</v>
      </c>
      <c r="B140" s="88" t="s">
        <v>305</v>
      </c>
      <c r="C140" s="136">
        <v>0</v>
      </c>
      <c r="D140" s="181">
        <v>354</v>
      </c>
      <c r="E140" s="136">
        <v>0</v>
      </c>
      <c r="F140" s="136">
        <v>13.333333333333334</v>
      </c>
      <c r="G140" s="132" t="str">
        <f t="shared" si="16"/>
        <v>No</v>
      </c>
      <c r="H140" s="132" t="s">
        <v>220</v>
      </c>
      <c r="I140" s="132" t="str">
        <f t="shared" si="23"/>
        <v>300-399</v>
      </c>
      <c r="J140" s="132">
        <f>IF(G140=Benchmarking!$I$4,1,0)</f>
        <v>1</v>
      </c>
      <c r="K140" s="132">
        <f>IF(Benchmarking!$I$6="All",1,IF(Benchmarking!$I$6=H140,1,0))</f>
        <v>1</v>
      </c>
      <c r="L140" s="132">
        <f>IF(Benchmarking!$I$8="All",1,IF(Benchmarking!$I$8=I140,1,0))</f>
        <v>0</v>
      </c>
      <c r="M140" s="132">
        <f t="shared" si="17"/>
        <v>0</v>
      </c>
      <c r="N140" s="133">
        <v>914171.91</v>
      </c>
      <c r="O140" s="133">
        <v>0</v>
      </c>
      <c r="P140" s="133">
        <v>317344.63</v>
      </c>
      <c r="Q140" s="133">
        <v>28553.59</v>
      </c>
      <c r="R140" s="133">
        <v>79266.66</v>
      </c>
      <c r="S140" s="133">
        <v>0</v>
      </c>
      <c r="T140" s="133">
        <v>18550.68</v>
      </c>
      <c r="U140" s="133">
        <v>6141.64</v>
      </c>
      <c r="V140" s="133">
        <v>4282.5</v>
      </c>
      <c r="W140" s="133">
        <v>5916.64</v>
      </c>
      <c r="X140" s="133">
        <v>7407.84</v>
      </c>
      <c r="Y140" s="133">
        <v>24825.279999999999</v>
      </c>
      <c r="Z140" s="133">
        <v>11580.97</v>
      </c>
      <c r="AA140" s="133">
        <v>39259.910000000003</v>
      </c>
      <c r="AB140" s="133">
        <v>13044</v>
      </c>
      <c r="AC140" s="133">
        <v>25630.27</v>
      </c>
      <c r="AD140" s="133">
        <v>45568</v>
      </c>
      <c r="AE140" s="133">
        <v>15151.61</v>
      </c>
      <c r="AF140" s="133">
        <v>74475.62</v>
      </c>
      <c r="AG140" s="133">
        <v>21634.74</v>
      </c>
      <c r="AH140" s="133">
        <v>0</v>
      </c>
      <c r="AI140" s="133">
        <v>14234.31</v>
      </c>
      <c r="AJ140" s="133">
        <v>10992.51</v>
      </c>
      <c r="AK140" s="133">
        <v>8090.79</v>
      </c>
      <c r="AL140" s="133">
        <v>57184.86</v>
      </c>
      <c r="AM140" s="133">
        <v>7839.59</v>
      </c>
      <c r="AN140" s="133">
        <v>2916.56</v>
      </c>
      <c r="AO140" s="133">
        <v>20734.060000000001</v>
      </c>
      <c r="AP140" s="133">
        <v>0</v>
      </c>
      <c r="AQ140" s="133">
        <v>0</v>
      </c>
      <c r="AR140" s="133">
        <v>33145.79</v>
      </c>
      <c r="AS140" s="133">
        <v>0</v>
      </c>
      <c r="AT140" s="133">
        <v>0</v>
      </c>
      <c r="AU140" s="134">
        <f t="shared" si="18"/>
        <v>-1255227.7</v>
      </c>
      <c r="AV140" s="135">
        <v>-208145.55</v>
      </c>
      <c r="AW140" s="158">
        <f t="shared" si="19"/>
        <v>0</v>
      </c>
      <c r="AX140" s="158">
        <f t="shared" si="20"/>
        <v>-68812.990000000005</v>
      </c>
      <c r="AY140" s="133">
        <v>0</v>
      </c>
      <c r="AZ140" s="133">
        <v>-118015</v>
      </c>
      <c r="BA140" s="133">
        <v>0</v>
      </c>
      <c r="BB140" s="133">
        <v>-7784.68</v>
      </c>
      <c r="BC140" s="133">
        <v>-4506</v>
      </c>
      <c r="BD140" s="133">
        <v>-40661.25</v>
      </c>
      <c r="BE140" s="133">
        <v>0</v>
      </c>
      <c r="BF140" s="133">
        <v>-6240</v>
      </c>
      <c r="BG140" s="133">
        <v>-12681.26</v>
      </c>
      <c r="BH140" s="133">
        <v>-28236.33</v>
      </c>
      <c r="BI140" s="133">
        <v>-8646.06</v>
      </c>
      <c r="BJ140" s="133">
        <v>0</v>
      </c>
      <c r="BK140" s="133">
        <v>0</v>
      </c>
      <c r="BL140" s="133">
        <v>0</v>
      </c>
      <c r="BM140" s="133">
        <v>-60822</v>
      </c>
      <c r="BN140" s="133">
        <v>0</v>
      </c>
      <c r="BO140" s="133">
        <v>0</v>
      </c>
      <c r="BP140" s="133">
        <v>-23940.63</v>
      </c>
      <c r="BQ140" s="133">
        <v>-1532186.24</v>
      </c>
      <c r="BR140" s="144">
        <v>0</v>
      </c>
      <c r="BS140" s="144">
        <v>0</v>
      </c>
      <c r="BT140" s="144">
        <v>0</v>
      </c>
      <c r="BU140" s="155">
        <f t="shared" si="21"/>
        <v>0</v>
      </c>
      <c r="BV140" s="144">
        <v>0</v>
      </c>
      <c r="BW140" s="144">
        <v>68812.990000000005</v>
      </c>
      <c r="BX140" s="157">
        <f t="shared" si="22"/>
        <v>68812.990000000005</v>
      </c>
      <c r="BY140" s="145"/>
    </row>
    <row r="141" spans="1:77" x14ac:dyDescent="0.25">
      <c r="A141" s="87">
        <v>3053</v>
      </c>
      <c r="B141" s="88" t="s">
        <v>306</v>
      </c>
      <c r="C141" s="136">
        <v>0</v>
      </c>
      <c r="D141" s="181">
        <v>209</v>
      </c>
      <c r="E141" s="136">
        <v>0</v>
      </c>
      <c r="F141" s="136">
        <v>2.4166666666666665</v>
      </c>
      <c r="G141" s="132" t="str">
        <f t="shared" si="16"/>
        <v>No</v>
      </c>
      <c r="H141" s="132" t="s">
        <v>220</v>
      </c>
      <c r="I141" s="132" t="str">
        <f t="shared" si="23"/>
        <v>200-299</v>
      </c>
      <c r="J141" s="132">
        <f>IF(G141=Benchmarking!$I$4,1,0)</f>
        <v>1</v>
      </c>
      <c r="K141" s="132">
        <f>IF(Benchmarking!$I$6="All",1,IF(Benchmarking!$I$6=H141,1,0))</f>
        <v>1</v>
      </c>
      <c r="L141" s="132">
        <f>IF(Benchmarking!$I$8="All",1,IF(Benchmarking!$I$8=I141,1,0))</f>
        <v>0</v>
      </c>
      <c r="M141" s="132">
        <f t="shared" si="17"/>
        <v>0</v>
      </c>
      <c r="N141" s="133">
        <v>497083.63</v>
      </c>
      <c r="O141" s="133">
        <v>0</v>
      </c>
      <c r="P141" s="133">
        <v>127576.05</v>
      </c>
      <c r="Q141" s="133">
        <v>17319.830000000002</v>
      </c>
      <c r="R141" s="133">
        <v>31276.959999999999</v>
      </c>
      <c r="S141" s="133">
        <v>7619.06</v>
      </c>
      <c r="T141" s="133">
        <v>7417.71</v>
      </c>
      <c r="U141" s="133">
        <v>4020.04</v>
      </c>
      <c r="V141" s="133">
        <v>6069.33</v>
      </c>
      <c r="W141" s="133">
        <v>4745.99</v>
      </c>
      <c r="X141" s="133">
        <v>3580.8</v>
      </c>
      <c r="Y141" s="133">
        <v>1270.9100000000001</v>
      </c>
      <c r="Z141" s="133">
        <v>3256.03</v>
      </c>
      <c r="AA141" s="133">
        <v>14027.42</v>
      </c>
      <c r="AB141" s="133">
        <v>2060.77</v>
      </c>
      <c r="AC141" s="133">
        <v>20065.62</v>
      </c>
      <c r="AD141" s="133">
        <v>42765.9</v>
      </c>
      <c r="AE141" s="133">
        <v>5162.9400000000005</v>
      </c>
      <c r="AF141" s="133">
        <v>44829.88</v>
      </c>
      <c r="AG141" s="133">
        <v>5832.24</v>
      </c>
      <c r="AH141" s="133">
        <v>0</v>
      </c>
      <c r="AI141" s="133">
        <v>12046.47</v>
      </c>
      <c r="AJ141" s="133">
        <v>5313.6</v>
      </c>
      <c r="AK141" s="133">
        <v>649.20000000000005</v>
      </c>
      <c r="AL141" s="133">
        <v>38170.950000000004</v>
      </c>
      <c r="AM141" s="133">
        <v>33590</v>
      </c>
      <c r="AN141" s="133">
        <v>21810.25</v>
      </c>
      <c r="AO141" s="133">
        <v>14587.77</v>
      </c>
      <c r="AP141" s="133">
        <v>0</v>
      </c>
      <c r="AQ141" s="133">
        <v>0</v>
      </c>
      <c r="AR141" s="133">
        <v>0</v>
      </c>
      <c r="AS141" s="133">
        <v>0</v>
      </c>
      <c r="AT141" s="133">
        <v>0</v>
      </c>
      <c r="AU141" s="134">
        <f t="shared" si="18"/>
        <v>-694836.39</v>
      </c>
      <c r="AV141" s="135">
        <v>-51297.78</v>
      </c>
      <c r="AW141" s="158">
        <f t="shared" si="19"/>
        <v>0</v>
      </c>
      <c r="AX141" s="158">
        <f t="shared" si="20"/>
        <v>-25422.32</v>
      </c>
      <c r="AY141" s="133">
        <v>0</v>
      </c>
      <c r="AZ141" s="133">
        <v>-33280</v>
      </c>
      <c r="BA141" s="133">
        <v>-1200</v>
      </c>
      <c r="BB141" s="133">
        <v>-11118.43</v>
      </c>
      <c r="BC141" s="133">
        <v>-1980</v>
      </c>
      <c r="BD141" s="133">
        <v>-1047.6500000000001</v>
      </c>
      <c r="BE141" s="133">
        <v>0</v>
      </c>
      <c r="BF141" s="133">
        <v>-780</v>
      </c>
      <c r="BG141" s="133">
        <v>-2931.26</v>
      </c>
      <c r="BH141" s="133">
        <v>-2624.6</v>
      </c>
      <c r="BI141" s="133">
        <v>-21727.119999999999</v>
      </c>
      <c r="BJ141" s="133">
        <v>0</v>
      </c>
      <c r="BK141" s="133">
        <v>0</v>
      </c>
      <c r="BL141" s="133">
        <v>0</v>
      </c>
      <c r="BM141" s="133">
        <v>-52786</v>
      </c>
      <c r="BN141" s="133">
        <v>0</v>
      </c>
      <c r="BO141" s="133">
        <v>-2505</v>
      </c>
      <c r="BP141" s="133">
        <v>-8895.6200000000008</v>
      </c>
      <c r="BQ141" s="133">
        <v>-771556.49</v>
      </c>
      <c r="BR141" s="144">
        <v>0</v>
      </c>
      <c r="BS141" s="144">
        <v>0</v>
      </c>
      <c r="BT141" s="144">
        <v>0</v>
      </c>
      <c r="BU141" s="155">
        <f t="shared" si="21"/>
        <v>0</v>
      </c>
      <c r="BV141" s="144">
        <v>2103.08</v>
      </c>
      <c r="BW141" s="144">
        <v>23319.239999999998</v>
      </c>
      <c r="BX141" s="157">
        <f t="shared" si="22"/>
        <v>25422.32</v>
      </c>
      <c r="BY141" s="145"/>
    </row>
    <row r="142" spans="1:77" x14ac:dyDescent="0.25">
      <c r="A142" s="87">
        <v>3054</v>
      </c>
      <c r="B142" s="88" t="s">
        <v>307</v>
      </c>
      <c r="C142" s="136">
        <v>0</v>
      </c>
      <c r="D142" s="181">
        <v>137</v>
      </c>
      <c r="E142" s="136">
        <v>0</v>
      </c>
      <c r="F142" s="136">
        <v>3.75</v>
      </c>
      <c r="G142" s="132" t="str">
        <f t="shared" si="16"/>
        <v>No</v>
      </c>
      <c r="H142" s="132" t="s">
        <v>220</v>
      </c>
      <c r="I142" s="132" t="str">
        <f t="shared" si="23"/>
        <v>100-199</v>
      </c>
      <c r="J142" s="132">
        <f>IF(G142=Benchmarking!$I$4,1,0)</f>
        <v>1</v>
      </c>
      <c r="K142" s="132">
        <f>IF(Benchmarking!$I$6="All",1,IF(Benchmarking!$I$6=H142,1,0))</f>
        <v>1</v>
      </c>
      <c r="L142" s="132">
        <f>IF(Benchmarking!$I$8="All",1,IF(Benchmarking!$I$8=I142,1,0))</f>
        <v>1</v>
      </c>
      <c r="M142" s="132">
        <f t="shared" si="17"/>
        <v>1</v>
      </c>
      <c r="N142" s="133">
        <v>375835.67</v>
      </c>
      <c r="O142" s="133">
        <v>6583.7300000000005</v>
      </c>
      <c r="P142" s="133">
        <v>103706.66</v>
      </c>
      <c r="Q142" s="133">
        <v>17602.920000000002</v>
      </c>
      <c r="R142" s="133">
        <v>13632.06</v>
      </c>
      <c r="S142" s="133">
        <v>0</v>
      </c>
      <c r="T142" s="133">
        <v>0</v>
      </c>
      <c r="U142" s="133">
        <v>3248.26</v>
      </c>
      <c r="V142" s="133">
        <v>1952.38</v>
      </c>
      <c r="W142" s="133">
        <v>1703.8500000000001</v>
      </c>
      <c r="X142" s="133">
        <v>3088.44</v>
      </c>
      <c r="Y142" s="133">
        <v>6165.77</v>
      </c>
      <c r="Z142" s="133">
        <v>5534.56</v>
      </c>
      <c r="AA142" s="133">
        <v>9951.59</v>
      </c>
      <c r="AB142" s="133">
        <v>1995.1100000000001</v>
      </c>
      <c r="AC142" s="133">
        <v>10711.82</v>
      </c>
      <c r="AD142" s="133">
        <v>17964</v>
      </c>
      <c r="AE142" s="133">
        <v>17118.68</v>
      </c>
      <c r="AF142" s="133">
        <v>33524.6</v>
      </c>
      <c r="AG142" s="133">
        <v>14766.380000000001</v>
      </c>
      <c r="AH142" s="133">
        <v>0</v>
      </c>
      <c r="AI142" s="133">
        <v>6646.55</v>
      </c>
      <c r="AJ142" s="133">
        <v>4678.5</v>
      </c>
      <c r="AK142" s="133">
        <v>288</v>
      </c>
      <c r="AL142" s="133">
        <v>21070.420000000002</v>
      </c>
      <c r="AM142" s="133">
        <v>41148.26</v>
      </c>
      <c r="AN142" s="133">
        <v>6039.06</v>
      </c>
      <c r="AO142" s="133">
        <v>29383.79</v>
      </c>
      <c r="AP142" s="133">
        <v>0</v>
      </c>
      <c r="AQ142" s="133">
        <v>0</v>
      </c>
      <c r="AR142" s="133">
        <v>0</v>
      </c>
      <c r="AS142" s="133">
        <v>0</v>
      </c>
      <c r="AT142" s="133">
        <v>0</v>
      </c>
      <c r="AU142" s="134">
        <f t="shared" si="18"/>
        <v>-598003.62</v>
      </c>
      <c r="AV142" s="135">
        <v>-46904.88</v>
      </c>
      <c r="AW142" s="158">
        <f t="shared" si="19"/>
        <v>0</v>
      </c>
      <c r="AX142" s="158">
        <f t="shared" si="20"/>
        <v>-20327.82</v>
      </c>
      <c r="AY142" s="133">
        <v>0</v>
      </c>
      <c r="AZ142" s="133">
        <v>-7380</v>
      </c>
      <c r="BA142" s="133">
        <v>0</v>
      </c>
      <c r="BB142" s="133">
        <v>-58.31</v>
      </c>
      <c r="BC142" s="133">
        <v>-7733</v>
      </c>
      <c r="BD142" s="133">
        <v>-7587.38</v>
      </c>
      <c r="BE142" s="133">
        <v>0</v>
      </c>
      <c r="BF142" s="133">
        <v>0</v>
      </c>
      <c r="BG142" s="133">
        <v>0</v>
      </c>
      <c r="BH142" s="133">
        <v>-9815.6</v>
      </c>
      <c r="BI142" s="133">
        <v>-4474.1500000000005</v>
      </c>
      <c r="BJ142" s="133">
        <v>0</v>
      </c>
      <c r="BK142" s="133">
        <v>0</v>
      </c>
      <c r="BL142" s="133">
        <v>0</v>
      </c>
      <c r="BM142" s="133">
        <v>-43481</v>
      </c>
      <c r="BN142" s="133">
        <v>0</v>
      </c>
      <c r="BO142" s="133">
        <v>0</v>
      </c>
      <c r="BP142" s="133">
        <v>-6002.93</v>
      </c>
      <c r="BQ142" s="133">
        <v>-665236.31999999995</v>
      </c>
      <c r="BR142" s="144">
        <v>0</v>
      </c>
      <c r="BS142" s="144">
        <v>0</v>
      </c>
      <c r="BT142" s="144">
        <v>0</v>
      </c>
      <c r="BU142" s="155">
        <f t="shared" si="21"/>
        <v>0</v>
      </c>
      <c r="BV142" s="144">
        <v>4910.8499999999995</v>
      </c>
      <c r="BW142" s="144">
        <v>15416.97</v>
      </c>
      <c r="BX142" s="157">
        <f t="shared" si="22"/>
        <v>20327.82</v>
      </c>
      <c r="BY142" s="145"/>
    </row>
    <row r="143" spans="1:77" x14ac:dyDescent="0.25">
      <c r="A143" s="87">
        <v>3055</v>
      </c>
      <c r="B143" s="88" t="s">
        <v>308</v>
      </c>
      <c r="C143" s="136">
        <v>0</v>
      </c>
      <c r="D143" s="181">
        <v>204</v>
      </c>
      <c r="E143" s="136">
        <v>0</v>
      </c>
      <c r="F143" s="136">
        <v>3.9166666666666665</v>
      </c>
      <c r="G143" s="132" t="str">
        <f t="shared" si="16"/>
        <v>No</v>
      </c>
      <c r="H143" s="132" t="s">
        <v>220</v>
      </c>
      <c r="I143" s="132" t="str">
        <f t="shared" si="23"/>
        <v>200-299</v>
      </c>
      <c r="J143" s="132">
        <f>IF(G143=Benchmarking!$I$4,1,0)</f>
        <v>1</v>
      </c>
      <c r="K143" s="132">
        <f>IF(Benchmarking!$I$6="All",1,IF(Benchmarking!$I$6=H143,1,0))</f>
        <v>1</v>
      </c>
      <c r="L143" s="132">
        <f>IF(Benchmarking!$I$8="All",1,IF(Benchmarking!$I$8=I143,1,0))</f>
        <v>0</v>
      </c>
      <c r="M143" s="132">
        <f t="shared" si="17"/>
        <v>0</v>
      </c>
      <c r="N143" s="133">
        <v>591713.95000000007</v>
      </c>
      <c r="O143" s="133">
        <v>159</v>
      </c>
      <c r="P143" s="133">
        <v>161978.48000000001</v>
      </c>
      <c r="Q143" s="133">
        <v>27935.79</v>
      </c>
      <c r="R143" s="133">
        <v>76001.53</v>
      </c>
      <c r="S143" s="133">
        <v>0</v>
      </c>
      <c r="T143" s="133">
        <v>39819.620000000003</v>
      </c>
      <c r="U143" s="133">
        <v>4151.26</v>
      </c>
      <c r="V143" s="133">
        <v>7642.67</v>
      </c>
      <c r="W143" s="133">
        <v>5380.59</v>
      </c>
      <c r="X143" s="133">
        <v>4767</v>
      </c>
      <c r="Y143" s="133">
        <v>3818.29</v>
      </c>
      <c r="Z143" s="133">
        <v>9088.08</v>
      </c>
      <c r="AA143" s="133">
        <v>22605.95</v>
      </c>
      <c r="AB143" s="133">
        <v>5714.42</v>
      </c>
      <c r="AC143" s="133">
        <v>22403.4</v>
      </c>
      <c r="AD143" s="133">
        <v>31555.86</v>
      </c>
      <c r="AE143" s="133">
        <v>8353.32</v>
      </c>
      <c r="AF143" s="133">
        <v>36824.840000000004</v>
      </c>
      <c r="AG143" s="133">
        <v>5014.1900000000005</v>
      </c>
      <c r="AH143" s="133">
        <v>0</v>
      </c>
      <c r="AI143" s="133">
        <v>17666.939999999999</v>
      </c>
      <c r="AJ143" s="133">
        <v>7221.17</v>
      </c>
      <c r="AK143" s="133">
        <v>5997.27</v>
      </c>
      <c r="AL143" s="133">
        <v>40513.870000000003</v>
      </c>
      <c r="AM143" s="133">
        <v>33359.300000000003</v>
      </c>
      <c r="AN143" s="133">
        <v>20653.32</v>
      </c>
      <c r="AO143" s="133">
        <v>21752.19</v>
      </c>
      <c r="AP143" s="133">
        <v>0</v>
      </c>
      <c r="AQ143" s="133">
        <v>0</v>
      </c>
      <c r="AR143" s="133">
        <v>0</v>
      </c>
      <c r="AS143" s="133">
        <v>0</v>
      </c>
      <c r="AT143" s="133">
        <v>0</v>
      </c>
      <c r="AU143" s="134">
        <f t="shared" si="18"/>
        <v>-873404.8</v>
      </c>
      <c r="AV143" s="135">
        <v>-99225.76</v>
      </c>
      <c r="AW143" s="158">
        <f t="shared" si="19"/>
        <v>0</v>
      </c>
      <c r="AX143" s="158">
        <f t="shared" si="20"/>
        <v>-32833.600000000006</v>
      </c>
      <c r="AY143" s="133">
        <v>0</v>
      </c>
      <c r="AZ143" s="133">
        <v>-79728</v>
      </c>
      <c r="BA143" s="133">
        <v>-1200</v>
      </c>
      <c r="BB143" s="133">
        <v>-3396.59</v>
      </c>
      <c r="BC143" s="133">
        <v>-6644.76</v>
      </c>
      <c r="BD143" s="133">
        <v>-40594.83</v>
      </c>
      <c r="BE143" s="133">
        <v>0</v>
      </c>
      <c r="BF143" s="133">
        <v>0</v>
      </c>
      <c r="BG143" s="133">
        <v>-9009.11</v>
      </c>
      <c r="BH143" s="133">
        <v>-21899.14</v>
      </c>
      <c r="BI143" s="133">
        <v>-2193.1799999999998</v>
      </c>
      <c r="BJ143" s="133">
        <v>0</v>
      </c>
      <c r="BK143" s="133">
        <v>0</v>
      </c>
      <c r="BL143" s="133">
        <v>0</v>
      </c>
      <c r="BM143" s="133">
        <v>-43587</v>
      </c>
      <c r="BN143" s="133">
        <v>-867.53</v>
      </c>
      <c r="BO143" s="133">
        <v>-1306.2</v>
      </c>
      <c r="BP143" s="133">
        <v>-15177.7</v>
      </c>
      <c r="BQ143" s="133">
        <v>-1005464.16</v>
      </c>
      <c r="BR143" s="144">
        <v>0</v>
      </c>
      <c r="BS143" s="144">
        <v>0</v>
      </c>
      <c r="BT143" s="144">
        <v>0</v>
      </c>
      <c r="BU143" s="155">
        <f t="shared" si="21"/>
        <v>0</v>
      </c>
      <c r="BV143" s="144">
        <v>0</v>
      </c>
      <c r="BW143" s="144">
        <v>32833.600000000006</v>
      </c>
      <c r="BX143" s="157">
        <f t="shared" si="22"/>
        <v>32833.600000000006</v>
      </c>
      <c r="BY143" s="145"/>
    </row>
    <row r="144" spans="1:77" x14ac:dyDescent="0.25">
      <c r="A144" s="87">
        <v>3057</v>
      </c>
      <c r="B144" s="88" t="s">
        <v>309</v>
      </c>
      <c r="C144" s="136">
        <v>0</v>
      </c>
      <c r="D144" s="181">
        <v>183</v>
      </c>
      <c r="E144" s="136">
        <v>0</v>
      </c>
      <c r="F144" s="136">
        <v>5.083333333333333</v>
      </c>
      <c r="G144" s="132" t="str">
        <f t="shared" si="16"/>
        <v>No</v>
      </c>
      <c r="H144" s="132" t="s">
        <v>220</v>
      </c>
      <c r="I144" s="132" t="str">
        <f t="shared" si="23"/>
        <v>100-199</v>
      </c>
      <c r="J144" s="132">
        <f>IF(G144=Benchmarking!$I$4,1,0)</f>
        <v>1</v>
      </c>
      <c r="K144" s="132">
        <f>IF(Benchmarking!$I$6="All",1,IF(Benchmarking!$I$6=H144,1,0))</f>
        <v>1</v>
      </c>
      <c r="L144" s="132">
        <f>IF(Benchmarking!$I$8="All",1,IF(Benchmarking!$I$8=I144,1,0))</f>
        <v>1</v>
      </c>
      <c r="M144" s="132">
        <f t="shared" si="17"/>
        <v>1</v>
      </c>
      <c r="N144" s="133">
        <v>506685.84</v>
      </c>
      <c r="O144" s="133">
        <v>5604.99</v>
      </c>
      <c r="P144" s="133">
        <v>157123.49</v>
      </c>
      <c r="Q144" s="133">
        <v>29812.350000000002</v>
      </c>
      <c r="R144" s="133">
        <v>71059.210000000006</v>
      </c>
      <c r="S144" s="133">
        <v>0</v>
      </c>
      <c r="T144" s="133">
        <v>20344.61</v>
      </c>
      <c r="U144" s="133">
        <v>3963.61</v>
      </c>
      <c r="V144" s="133">
        <v>4710.18</v>
      </c>
      <c r="W144" s="133">
        <v>5459.28</v>
      </c>
      <c r="X144" s="133">
        <v>4180.84</v>
      </c>
      <c r="Y144" s="133">
        <v>8550.7800000000007</v>
      </c>
      <c r="Z144" s="133">
        <v>2007.74</v>
      </c>
      <c r="AA144" s="133">
        <v>1341.4</v>
      </c>
      <c r="AB144" s="133">
        <v>1492.52</v>
      </c>
      <c r="AC144" s="133">
        <v>10078.26</v>
      </c>
      <c r="AD144" s="133">
        <v>16342.25</v>
      </c>
      <c r="AE144" s="133">
        <v>13316.4</v>
      </c>
      <c r="AF144" s="133">
        <v>28025.77</v>
      </c>
      <c r="AG144" s="133">
        <v>16208.630000000001</v>
      </c>
      <c r="AH144" s="133">
        <v>0</v>
      </c>
      <c r="AI144" s="133">
        <v>7069.1900000000005</v>
      </c>
      <c r="AJ144" s="133">
        <v>6971.83</v>
      </c>
      <c r="AK144" s="133">
        <v>0</v>
      </c>
      <c r="AL144" s="133">
        <v>28572.36</v>
      </c>
      <c r="AM144" s="133">
        <v>350.88</v>
      </c>
      <c r="AN144" s="133">
        <v>11080</v>
      </c>
      <c r="AO144" s="133">
        <v>12949.77</v>
      </c>
      <c r="AP144" s="133">
        <v>0</v>
      </c>
      <c r="AQ144" s="133">
        <v>0</v>
      </c>
      <c r="AR144" s="133">
        <v>0</v>
      </c>
      <c r="AS144" s="133">
        <v>0</v>
      </c>
      <c r="AT144" s="133">
        <v>0</v>
      </c>
      <c r="AU144" s="134">
        <f t="shared" si="18"/>
        <v>-721761.43</v>
      </c>
      <c r="AV144" s="135">
        <v>-71947.55</v>
      </c>
      <c r="AW144" s="158">
        <f t="shared" si="19"/>
        <v>0</v>
      </c>
      <c r="AX144" s="158">
        <f t="shared" si="20"/>
        <v>-41021.989999999991</v>
      </c>
      <c r="AY144" s="133">
        <v>0</v>
      </c>
      <c r="AZ144" s="133">
        <v>-38225</v>
      </c>
      <c r="BA144" s="133">
        <v>0</v>
      </c>
      <c r="BB144" s="133">
        <v>-1551.1200000000001</v>
      </c>
      <c r="BC144" s="133">
        <v>-11340</v>
      </c>
      <c r="BD144" s="133">
        <v>-3601.15</v>
      </c>
      <c r="BE144" s="133">
        <v>0</v>
      </c>
      <c r="BF144" s="133">
        <v>0</v>
      </c>
      <c r="BG144" s="133">
        <v>-11383.86</v>
      </c>
      <c r="BH144" s="133">
        <v>-718.86</v>
      </c>
      <c r="BI144" s="133">
        <v>-70</v>
      </c>
      <c r="BJ144" s="133">
        <v>0</v>
      </c>
      <c r="BK144" s="133">
        <v>0</v>
      </c>
      <c r="BL144" s="133">
        <v>0</v>
      </c>
      <c r="BM144" s="133">
        <v>-38500</v>
      </c>
      <c r="BN144" s="133">
        <v>0</v>
      </c>
      <c r="BO144" s="133">
        <v>-1041.2</v>
      </c>
      <c r="BP144" s="133">
        <v>-9610.2000000000007</v>
      </c>
      <c r="BQ144" s="133">
        <v>-834730.97000000009</v>
      </c>
      <c r="BR144" s="144">
        <v>0</v>
      </c>
      <c r="BS144" s="144">
        <v>0</v>
      </c>
      <c r="BT144" s="144">
        <v>0</v>
      </c>
      <c r="BU144" s="155">
        <f t="shared" si="21"/>
        <v>0</v>
      </c>
      <c r="BV144" s="144">
        <v>0</v>
      </c>
      <c r="BW144" s="144">
        <v>41021.989999999991</v>
      </c>
      <c r="BX144" s="157">
        <f t="shared" si="22"/>
        <v>41021.989999999991</v>
      </c>
      <c r="BY144" s="145"/>
    </row>
    <row r="145" spans="1:77" x14ac:dyDescent="0.25">
      <c r="A145" s="87">
        <v>3061</v>
      </c>
      <c r="B145" s="88" t="s">
        <v>310</v>
      </c>
      <c r="C145" s="136">
        <v>0</v>
      </c>
      <c r="D145" s="181">
        <v>124</v>
      </c>
      <c r="E145" s="136">
        <v>0</v>
      </c>
      <c r="F145" s="136">
        <v>1.25</v>
      </c>
      <c r="G145" s="132" t="str">
        <f t="shared" si="16"/>
        <v>No</v>
      </c>
      <c r="H145" s="132" t="s">
        <v>220</v>
      </c>
      <c r="I145" s="132" t="str">
        <f t="shared" si="23"/>
        <v>100-199</v>
      </c>
      <c r="J145" s="132">
        <f>IF(G145=Benchmarking!$I$4,1,0)</f>
        <v>1</v>
      </c>
      <c r="K145" s="132">
        <f>IF(Benchmarking!$I$6="All",1,IF(Benchmarking!$I$6=H145,1,0))</f>
        <v>1</v>
      </c>
      <c r="L145" s="132">
        <f>IF(Benchmarking!$I$8="All",1,IF(Benchmarking!$I$8=I145,1,0))</f>
        <v>1</v>
      </c>
      <c r="M145" s="132">
        <f t="shared" si="17"/>
        <v>1</v>
      </c>
      <c r="N145" s="133">
        <v>376556.56</v>
      </c>
      <c r="O145" s="133">
        <v>0</v>
      </c>
      <c r="P145" s="133">
        <v>116085.49</v>
      </c>
      <c r="Q145" s="133">
        <v>25332.240000000002</v>
      </c>
      <c r="R145" s="133">
        <v>40361.480000000003</v>
      </c>
      <c r="S145" s="133">
        <v>0</v>
      </c>
      <c r="T145" s="133">
        <v>7027.66</v>
      </c>
      <c r="U145" s="133">
        <v>6211.29</v>
      </c>
      <c r="V145" s="133">
        <v>725.35</v>
      </c>
      <c r="W145" s="133">
        <v>2656</v>
      </c>
      <c r="X145" s="133">
        <v>432</v>
      </c>
      <c r="Y145" s="133">
        <v>2351.58</v>
      </c>
      <c r="Z145" s="133">
        <v>2699.64</v>
      </c>
      <c r="AA145" s="133">
        <v>2929.9500000000003</v>
      </c>
      <c r="AB145" s="133">
        <v>3636.2400000000002</v>
      </c>
      <c r="AC145" s="133">
        <v>7221.31</v>
      </c>
      <c r="AD145" s="133">
        <v>15219.5</v>
      </c>
      <c r="AE145" s="133">
        <v>1757.93</v>
      </c>
      <c r="AF145" s="133">
        <v>30789.53</v>
      </c>
      <c r="AG145" s="133">
        <v>4845.25</v>
      </c>
      <c r="AH145" s="133">
        <v>0</v>
      </c>
      <c r="AI145" s="133">
        <v>7802.06</v>
      </c>
      <c r="AJ145" s="133">
        <v>3985.2000000000003</v>
      </c>
      <c r="AK145" s="133">
        <v>3492.76</v>
      </c>
      <c r="AL145" s="133">
        <v>24895.05</v>
      </c>
      <c r="AM145" s="133">
        <v>0</v>
      </c>
      <c r="AN145" s="133">
        <v>2166.6</v>
      </c>
      <c r="AO145" s="133">
        <v>13707.49</v>
      </c>
      <c r="AP145" s="133">
        <v>0</v>
      </c>
      <c r="AQ145" s="133">
        <v>0</v>
      </c>
      <c r="AR145" s="133">
        <v>0</v>
      </c>
      <c r="AS145" s="133">
        <v>0</v>
      </c>
      <c r="AT145" s="133">
        <v>0</v>
      </c>
      <c r="AU145" s="134">
        <f t="shared" si="18"/>
        <v>-519045.99</v>
      </c>
      <c r="AV145" s="135">
        <v>-41321.620000000003</v>
      </c>
      <c r="AW145" s="158">
        <f t="shared" si="19"/>
        <v>0</v>
      </c>
      <c r="AX145" s="158">
        <f t="shared" si="20"/>
        <v>-6996</v>
      </c>
      <c r="AY145" s="133">
        <v>0</v>
      </c>
      <c r="AZ145" s="133">
        <v>-22795</v>
      </c>
      <c r="BA145" s="133">
        <v>0</v>
      </c>
      <c r="BB145" s="133">
        <v>-3747.11</v>
      </c>
      <c r="BC145" s="133">
        <v>-1384</v>
      </c>
      <c r="BD145" s="133">
        <v>-9797.33</v>
      </c>
      <c r="BE145" s="133">
        <v>-4653.33</v>
      </c>
      <c r="BF145" s="133">
        <v>-519.23</v>
      </c>
      <c r="BG145" s="133">
        <v>0</v>
      </c>
      <c r="BH145" s="133">
        <v>-9462</v>
      </c>
      <c r="BI145" s="133">
        <v>-25641.22</v>
      </c>
      <c r="BJ145" s="133">
        <v>0</v>
      </c>
      <c r="BK145" s="133">
        <v>0</v>
      </c>
      <c r="BL145" s="133">
        <v>0</v>
      </c>
      <c r="BM145" s="133">
        <v>-37855</v>
      </c>
      <c r="BN145" s="133">
        <v>0</v>
      </c>
      <c r="BO145" s="133">
        <v>-200.4</v>
      </c>
      <c r="BP145" s="133">
        <v>-5166.67</v>
      </c>
      <c r="BQ145" s="133">
        <v>-567363.61</v>
      </c>
      <c r="BR145" s="144">
        <v>0</v>
      </c>
      <c r="BS145" s="144">
        <v>0</v>
      </c>
      <c r="BT145" s="144">
        <v>0</v>
      </c>
      <c r="BU145" s="155">
        <f t="shared" si="21"/>
        <v>0</v>
      </c>
      <c r="BV145" s="144">
        <v>2334.7500000000005</v>
      </c>
      <c r="BW145" s="144">
        <v>4661.25</v>
      </c>
      <c r="BX145" s="157">
        <f t="shared" si="22"/>
        <v>6996</v>
      </c>
      <c r="BY145" s="145"/>
    </row>
    <row r="146" spans="1:77" x14ac:dyDescent="0.25">
      <c r="A146" s="87">
        <v>3062</v>
      </c>
      <c r="B146" s="88" t="s">
        <v>311</v>
      </c>
      <c r="C146" s="136">
        <v>0</v>
      </c>
      <c r="D146" s="181">
        <v>154</v>
      </c>
      <c r="E146" s="136">
        <v>0</v>
      </c>
      <c r="F146" s="136">
        <v>2.3333333333333335</v>
      </c>
      <c r="G146" s="132" t="str">
        <f t="shared" si="16"/>
        <v>No</v>
      </c>
      <c r="H146" s="132" t="s">
        <v>220</v>
      </c>
      <c r="I146" s="132" t="str">
        <f t="shared" si="23"/>
        <v>100-199</v>
      </c>
      <c r="J146" s="132">
        <f>IF(G146=Benchmarking!$I$4,1,0)</f>
        <v>1</v>
      </c>
      <c r="K146" s="132">
        <f>IF(Benchmarking!$I$6="All",1,IF(Benchmarking!$I$6=H146,1,0))</f>
        <v>1</v>
      </c>
      <c r="L146" s="132">
        <f>IF(Benchmarking!$I$8="All",1,IF(Benchmarking!$I$8=I146,1,0))</f>
        <v>1</v>
      </c>
      <c r="M146" s="132">
        <f t="shared" si="17"/>
        <v>1</v>
      </c>
      <c r="N146" s="133">
        <v>445198.31</v>
      </c>
      <c r="O146" s="133">
        <v>0</v>
      </c>
      <c r="P146" s="133">
        <v>114107.03</v>
      </c>
      <c r="Q146" s="133">
        <v>432.31</v>
      </c>
      <c r="R146" s="133">
        <v>43327.450000000004</v>
      </c>
      <c r="S146" s="133">
        <v>0</v>
      </c>
      <c r="T146" s="133">
        <v>23047.5</v>
      </c>
      <c r="U146" s="133">
        <v>5943.95</v>
      </c>
      <c r="V146" s="133">
        <v>1099</v>
      </c>
      <c r="W146" s="133">
        <v>1968.5</v>
      </c>
      <c r="X146" s="133">
        <v>3245.16</v>
      </c>
      <c r="Y146" s="133">
        <v>9949.49</v>
      </c>
      <c r="Z146" s="133">
        <v>4144.88</v>
      </c>
      <c r="AA146" s="133">
        <v>16220</v>
      </c>
      <c r="AB146" s="133">
        <v>2298.3000000000002</v>
      </c>
      <c r="AC146" s="133">
        <v>4399.17</v>
      </c>
      <c r="AD146" s="133">
        <v>22080.75</v>
      </c>
      <c r="AE146" s="133">
        <v>6039.6900000000005</v>
      </c>
      <c r="AF146" s="133">
        <v>8733.0400000000009</v>
      </c>
      <c r="AG146" s="133">
        <v>10571.65</v>
      </c>
      <c r="AH146" s="133">
        <v>0</v>
      </c>
      <c r="AI146" s="133">
        <v>7022.1100000000006</v>
      </c>
      <c r="AJ146" s="133">
        <v>4815.45</v>
      </c>
      <c r="AK146" s="133">
        <v>2988.9</v>
      </c>
      <c r="AL146" s="133">
        <v>17735.66</v>
      </c>
      <c r="AM146" s="133">
        <v>0</v>
      </c>
      <c r="AN146" s="133">
        <v>2244</v>
      </c>
      <c r="AO146" s="133">
        <v>19680.100000000002</v>
      </c>
      <c r="AP146" s="133">
        <v>0</v>
      </c>
      <c r="AQ146" s="133">
        <v>0</v>
      </c>
      <c r="AR146" s="133">
        <v>0</v>
      </c>
      <c r="AS146" s="133">
        <v>0</v>
      </c>
      <c r="AT146" s="133">
        <v>0</v>
      </c>
      <c r="AU146" s="134">
        <f t="shared" si="18"/>
        <v>-597894.34000000008</v>
      </c>
      <c r="AV146" s="135">
        <v>-54792.21</v>
      </c>
      <c r="AW146" s="158">
        <f t="shared" si="19"/>
        <v>0</v>
      </c>
      <c r="AX146" s="158">
        <f t="shared" si="20"/>
        <v>-13215.130000000001</v>
      </c>
      <c r="AY146" s="133">
        <v>0</v>
      </c>
      <c r="AZ146" s="133">
        <v>-24877</v>
      </c>
      <c r="BA146" s="133">
        <v>0</v>
      </c>
      <c r="BB146" s="133">
        <v>-4688.53</v>
      </c>
      <c r="BC146" s="133">
        <v>0</v>
      </c>
      <c r="BD146" s="133">
        <v>-20856.080000000002</v>
      </c>
      <c r="BE146" s="133">
        <v>0</v>
      </c>
      <c r="BF146" s="133">
        <v>0</v>
      </c>
      <c r="BG146" s="133">
        <v>0</v>
      </c>
      <c r="BH146" s="133">
        <v>-882.25</v>
      </c>
      <c r="BI146" s="133">
        <v>-320</v>
      </c>
      <c r="BJ146" s="133">
        <v>0</v>
      </c>
      <c r="BK146" s="133">
        <v>0</v>
      </c>
      <c r="BL146" s="133">
        <v>0</v>
      </c>
      <c r="BM146" s="133">
        <v>-33402</v>
      </c>
      <c r="BN146" s="133">
        <v>0</v>
      </c>
      <c r="BO146" s="133">
        <v>0</v>
      </c>
      <c r="BP146" s="133">
        <v>-6959.17</v>
      </c>
      <c r="BQ146" s="133">
        <v>-665901.68000000005</v>
      </c>
      <c r="BR146" s="144">
        <v>0</v>
      </c>
      <c r="BS146" s="144">
        <v>0</v>
      </c>
      <c r="BT146" s="144">
        <v>0</v>
      </c>
      <c r="BU146" s="155">
        <f t="shared" si="21"/>
        <v>0</v>
      </c>
      <c r="BV146" s="144">
        <v>1215.1999999999998</v>
      </c>
      <c r="BW146" s="144">
        <v>11999.93</v>
      </c>
      <c r="BX146" s="157">
        <f t="shared" si="22"/>
        <v>13215.130000000001</v>
      </c>
      <c r="BY146" s="145"/>
    </row>
    <row r="147" spans="1:77" x14ac:dyDescent="0.25">
      <c r="A147" s="87">
        <v>3067</v>
      </c>
      <c r="B147" s="88" t="s">
        <v>312</v>
      </c>
      <c r="C147" s="136">
        <v>0</v>
      </c>
      <c r="D147" s="181">
        <v>260</v>
      </c>
      <c r="E147" s="136">
        <v>0</v>
      </c>
      <c r="F147" s="136">
        <v>2</v>
      </c>
      <c r="G147" s="132" t="str">
        <f t="shared" si="16"/>
        <v>No</v>
      </c>
      <c r="H147" s="132" t="s">
        <v>220</v>
      </c>
      <c r="I147" s="132" t="str">
        <f t="shared" si="23"/>
        <v>200-299</v>
      </c>
      <c r="J147" s="132">
        <f>IF(G147=Benchmarking!$I$4,1,0)</f>
        <v>1</v>
      </c>
      <c r="K147" s="132">
        <f>IF(Benchmarking!$I$6="All",1,IF(Benchmarking!$I$6=H147,1,0))</f>
        <v>1</v>
      </c>
      <c r="L147" s="132">
        <f>IF(Benchmarking!$I$8="All",1,IF(Benchmarking!$I$8=I147,1,0))</f>
        <v>0</v>
      </c>
      <c r="M147" s="132">
        <f t="shared" si="17"/>
        <v>0</v>
      </c>
      <c r="N147" s="133">
        <v>682871.96</v>
      </c>
      <c r="O147" s="133">
        <v>498.42</v>
      </c>
      <c r="P147" s="133">
        <v>181789.81</v>
      </c>
      <c r="Q147" s="133">
        <v>27695.93</v>
      </c>
      <c r="R147" s="133">
        <v>66395.3</v>
      </c>
      <c r="S147" s="133">
        <v>0</v>
      </c>
      <c r="T147" s="133">
        <v>28825.22</v>
      </c>
      <c r="U147" s="133">
        <v>4294.88</v>
      </c>
      <c r="V147" s="133">
        <v>929.45</v>
      </c>
      <c r="W147" s="133">
        <v>3695.9</v>
      </c>
      <c r="X147" s="133">
        <v>5169.84</v>
      </c>
      <c r="Y147" s="133">
        <v>40964.19</v>
      </c>
      <c r="Z147" s="133">
        <v>5809.04</v>
      </c>
      <c r="AA147" s="133">
        <v>15356.98</v>
      </c>
      <c r="AB147" s="133">
        <v>5255.6500000000005</v>
      </c>
      <c r="AC147" s="133">
        <v>39242.25</v>
      </c>
      <c r="AD147" s="133">
        <v>31351.23</v>
      </c>
      <c r="AE147" s="133">
        <v>10963.23</v>
      </c>
      <c r="AF147" s="133">
        <v>41617.01</v>
      </c>
      <c r="AG147" s="133">
        <v>10802.17</v>
      </c>
      <c r="AH147" s="133">
        <v>0</v>
      </c>
      <c r="AI147" s="133">
        <v>14225.95</v>
      </c>
      <c r="AJ147" s="133">
        <v>7671.51</v>
      </c>
      <c r="AK147" s="133">
        <v>5802.68</v>
      </c>
      <c r="AL147" s="133">
        <v>43167.11</v>
      </c>
      <c r="AM147" s="133">
        <v>9619</v>
      </c>
      <c r="AN147" s="133">
        <v>3416.53</v>
      </c>
      <c r="AO147" s="133">
        <v>19716.63</v>
      </c>
      <c r="AP147" s="133">
        <v>0</v>
      </c>
      <c r="AQ147" s="133">
        <v>0</v>
      </c>
      <c r="AR147" s="133">
        <v>0</v>
      </c>
      <c r="AS147" s="133">
        <v>0</v>
      </c>
      <c r="AT147" s="133">
        <v>0</v>
      </c>
      <c r="AU147" s="134">
        <f t="shared" si="18"/>
        <v>-965450.3600000001</v>
      </c>
      <c r="AV147" s="135">
        <v>-120637.27</v>
      </c>
      <c r="AW147" s="158">
        <f t="shared" si="19"/>
        <v>0</v>
      </c>
      <c r="AX147" s="158">
        <f t="shared" si="20"/>
        <v>-11822.44</v>
      </c>
      <c r="AY147" s="133">
        <v>0</v>
      </c>
      <c r="AZ147" s="133">
        <v>-53310</v>
      </c>
      <c r="BA147" s="133">
        <v>0</v>
      </c>
      <c r="BB147" s="133">
        <v>-2901.31</v>
      </c>
      <c r="BC147" s="133">
        <v>-4709</v>
      </c>
      <c r="BD147" s="133">
        <v>-2946.57</v>
      </c>
      <c r="BE147" s="133">
        <v>-294.45</v>
      </c>
      <c r="BF147" s="133">
        <v>-9134.2100000000009</v>
      </c>
      <c r="BG147" s="133">
        <v>-5753.14</v>
      </c>
      <c r="BH147" s="133">
        <v>-12025.64</v>
      </c>
      <c r="BI147" s="133">
        <v>-13847.32</v>
      </c>
      <c r="BJ147" s="133">
        <v>0</v>
      </c>
      <c r="BK147" s="133">
        <v>0</v>
      </c>
      <c r="BL147" s="133">
        <v>0</v>
      </c>
      <c r="BM147" s="133">
        <v>-54684</v>
      </c>
      <c r="BN147" s="133">
        <v>0</v>
      </c>
      <c r="BO147" s="133">
        <v>-1200</v>
      </c>
      <c r="BP147" s="133">
        <v>-13394.79</v>
      </c>
      <c r="BQ147" s="133">
        <v>-1097910.07</v>
      </c>
      <c r="BR147" s="144">
        <v>0</v>
      </c>
      <c r="BS147" s="144">
        <v>0</v>
      </c>
      <c r="BT147" s="144">
        <v>0</v>
      </c>
      <c r="BU147" s="155">
        <f t="shared" si="21"/>
        <v>0</v>
      </c>
      <c r="BV147" s="144">
        <v>0</v>
      </c>
      <c r="BW147" s="144">
        <v>11822.44</v>
      </c>
      <c r="BX147" s="157">
        <f t="shared" si="22"/>
        <v>11822.44</v>
      </c>
      <c r="BY147" s="145"/>
    </row>
    <row r="148" spans="1:77" x14ac:dyDescent="0.25">
      <c r="A148" s="87">
        <v>3069</v>
      </c>
      <c r="B148" s="88" t="s">
        <v>313</v>
      </c>
      <c r="C148" s="136">
        <v>0</v>
      </c>
      <c r="D148" s="181">
        <v>66</v>
      </c>
      <c r="E148" s="136">
        <v>0</v>
      </c>
      <c r="F148" s="136">
        <v>8.8333333333333339</v>
      </c>
      <c r="G148" s="132" t="str">
        <f t="shared" si="16"/>
        <v>No</v>
      </c>
      <c r="H148" s="132" t="s">
        <v>220</v>
      </c>
      <c r="I148" s="132" t="str">
        <f t="shared" si="23"/>
        <v>0-99</v>
      </c>
      <c r="J148" s="132">
        <f>IF(G148=Benchmarking!$I$4,1,0)</f>
        <v>1</v>
      </c>
      <c r="K148" s="132">
        <f>IF(Benchmarking!$I$6="All",1,IF(Benchmarking!$I$6=H148,1,0))</f>
        <v>1</v>
      </c>
      <c r="L148" s="132">
        <f>IF(Benchmarking!$I$8="All",1,IF(Benchmarking!$I$8=I148,1,0))</f>
        <v>0</v>
      </c>
      <c r="M148" s="132">
        <f t="shared" si="17"/>
        <v>0</v>
      </c>
      <c r="N148" s="133">
        <v>155561.84</v>
      </c>
      <c r="O148" s="133">
        <v>0</v>
      </c>
      <c r="P148" s="133">
        <v>149134.93</v>
      </c>
      <c r="Q148" s="133">
        <v>1461.67</v>
      </c>
      <c r="R148" s="133">
        <v>19192.060000000001</v>
      </c>
      <c r="S148" s="133">
        <v>0</v>
      </c>
      <c r="T148" s="133">
        <v>6568.72</v>
      </c>
      <c r="U148" s="133">
        <v>1559.4</v>
      </c>
      <c r="V148" s="133">
        <v>4813.5</v>
      </c>
      <c r="W148" s="133">
        <v>4758.78</v>
      </c>
      <c r="X148" s="133">
        <v>1230.96</v>
      </c>
      <c r="Y148" s="133">
        <v>7468.66</v>
      </c>
      <c r="Z148" s="133">
        <v>1748.26</v>
      </c>
      <c r="AA148" s="133">
        <v>9762.48</v>
      </c>
      <c r="AB148" s="133">
        <v>1602.2</v>
      </c>
      <c r="AC148" s="133">
        <v>14583.02</v>
      </c>
      <c r="AD148" s="133">
        <v>5627.27</v>
      </c>
      <c r="AE148" s="133">
        <v>6885.14</v>
      </c>
      <c r="AF148" s="133">
        <v>11651.01</v>
      </c>
      <c r="AG148" s="133">
        <v>7104.8600000000006</v>
      </c>
      <c r="AH148" s="133">
        <v>0</v>
      </c>
      <c r="AI148" s="133">
        <v>9181.77</v>
      </c>
      <c r="AJ148" s="133">
        <v>1826.55</v>
      </c>
      <c r="AK148" s="133">
        <v>97446.47</v>
      </c>
      <c r="AL148" s="133">
        <v>10170.15</v>
      </c>
      <c r="AM148" s="133">
        <v>845</v>
      </c>
      <c r="AN148" s="133">
        <v>6127.33</v>
      </c>
      <c r="AO148" s="133">
        <v>13966.94</v>
      </c>
      <c r="AP148" s="133">
        <v>0</v>
      </c>
      <c r="AQ148" s="133">
        <v>0</v>
      </c>
      <c r="AR148" s="133">
        <v>0</v>
      </c>
      <c r="AS148" s="133">
        <v>0</v>
      </c>
      <c r="AT148" s="133">
        <v>0</v>
      </c>
      <c r="AU148" s="134">
        <f t="shared" si="18"/>
        <v>-338297.83</v>
      </c>
      <c r="AV148" s="135">
        <v>-24214.68</v>
      </c>
      <c r="AW148" s="158">
        <f t="shared" si="19"/>
        <v>0</v>
      </c>
      <c r="AX148" s="158">
        <f t="shared" si="20"/>
        <v>-91747.07</v>
      </c>
      <c r="AY148" s="133">
        <v>0</v>
      </c>
      <c r="AZ148" s="133">
        <v>-31320.05</v>
      </c>
      <c r="BA148" s="133">
        <v>0</v>
      </c>
      <c r="BB148" s="133">
        <v>-1313.63</v>
      </c>
      <c r="BC148" s="133">
        <v>0</v>
      </c>
      <c r="BD148" s="133">
        <v>-10683.800000000001</v>
      </c>
      <c r="BE148" s="133">
        <v>-114.56</v>
      </c>
      <c r="BF148" s="133">
        <v>-1151.25</v>
      </c>
      <c r="BG148" s="133">
        <v>0</v>
      </c>
      <c r="BH148" s="133">
        <v>-1029.5</v>
      </c>
      <c r="BI148" s="133">
        <v>-748.5</v>
      </c>
      <c r="BJ148" s="133">
        <v>0</v>
      </c>
      <c r="BK148" s="133">
        <v>0</v>
      </c>
      <c r="BL148" s="133">
        <v>0</v>
      </c>
      <c r="BM148" s="133">
        <v>-25165</v>
      </c>
      <c r="BN148" s="133">
        <v>0</v>
      </c>
      <c r="BO148" s="133">
        <v>-414</v>
      </c>
      <c r="BP148" s="133">
        <v>-4736.46</v>
      </c>
      <c r="BQ148" s="133">
        <v>-454259.58</v>
      </c>
      <c r="BR148" s="144">
        <v>0</v>
      </c>
      <c r="BS148" s="144">
        <v>0</v>
      </c>
      <c r="BT148" s="144">
        <v>0</v>
      </c>
      <c r="BU148" s="155">
        <f t="shared" si="21"/>
        <v>0</v>
      </c>
      <c r="BV148" s="144">
        <v>31610.26</v>
      </c>
      <c r="BW148" s="144">
        <v>60136.810000000005</v>
      </c>
      <c r="BX148" s="157">
        <f t="shared" si="22"/>
        <v>91747.07</v>
      </c>
      <c r="BY148" s="145"/>
    </row>
    <row r="149" spans="1:77" x14ac:dyDescent="0.25">
      <c r="A149" s="87">
        <v>3072</v>
      </c>
      <c r="B149" s="88" t="s">
        <v>314</v>
      </c>
      <c r="C149" s="136">
        <v>0</v>
      </c>
      <c r="D149" s="181">
        <v>174</v>
      </c>
      <c r="E149" s="136">
        <v>0</v>
      </c>
      <c r="F149" s="136">
        <v>2.25</v>
      </c>
      <c r="G149" s="132" t="str">
        <f t="shared" si="16"/>
        <v>No</v>
      </c>
      <c r="H149" s="132" t="s">
        <v>108</v>
      </c>
      <c r="I149" s="132" t="str">
        <f t="shared" si="23"/>
        <v>100-199</v>
      </c>
      <c r="J149" s="132">
        <f>IF(G149=Benchmarking!$I$4,1,0)</f>
        <v>1</v>
      </c>
      <c r="K149" s="132">
        <f>IF(Benchmarking!$I$6="All",1,IF(Benchmarking!$I$6=H149,1,0))</f>
        <v>1</v>
      </c>
      <c r="L149" s="132">
        <f>IF(Benchmarking!$I$8="All",1,IF(Benchmarking!$I$8=I149,1,0))</f>
        <v>1</v>
      </c>
      <c r="M149" s="132">
        <f t="shared" si="17"/>
        <v>1</v>
      </c>
      <c r="N149" s="133">
        <v>414299.60000000003</v>
      </c>
      <c r="O149" s="133">
        <v>0</v>
      </c>
      <c r="P149" s="133">
        <v>150000.85</v>
      </c>
      <c r="Q149" s="133">
        <v>15366.6</v>
      </c>
      <c r="R149" s="133">
        <v>52371.12</v>
      </c>
      <c r="S149" s="133">
        <v>0</v>
      </c>
      <c r="T149" s="133">
        <v>25016.3</v>
      </c>
      <c r="U149" s="133">
        <v>2870.21</v>
      </c>
      <c r="V149" s="133">
        <v>4305.71</v>
      </c>
      <c r="W149" s="133">
        <v>319.2</v>
      </c>
      <c r="X149" s="133">
        <v>3759.84</v>
      </c>
      <c r="Y149" s="133">
        <v>4635.42</v>
      </c>
      <c r="Z149" s="133">
        <v>799.92000000000007</v>
      </c>
      <c r="AA149" s="133">
        <v>14850.58</v>
      </c>
      <c r="AB149" s="133">
        <v>2492</v>
      </c>
      <c r="AC149" s="133">
        <v>7364.14</v>
      </c>
      <c r="AD149" s="133">
        <v>10229.5</v>
      </c>
      <c r="AE149" s="133">
        <v>5697.8</v>
      </c>
      <c r="AF149" s="133">
        <v>24536.959999999999</v>
      </c>
      <c r="AG149" s="133">
        <v>5811.4400000000005</v>
      </c>
      <c r="AH149" s="133">
        <v>0</v>
      </c>
      <c r="AI149" s="133">
        <v>17256.080000000002</v>
      </c>
      <c r="AJ149" s="133">
        <v>5579.28</v>
      </c>
      <c r="AK149" s="133">
        <v>3027.02</v>
      </c>
      <c r="AL149" s="133">
        <v>11152.27</v>
      </c>
      <c r="AM149" s="133">
        <v>0</v>
      </c>
      <c r="AN149" s="133">
        <v>1300.8399999999999</v>
      </c>
      <c r="AO149" s="133">
        <v>11938.84</v>
      </c>
      <c r="AP149" s="133">
        <v>0</v>
      </c>
      <c r="AQ149" s="133">
        <v>0</v>
      </c>
      <c r="AR149" s="133">
        <v>0</v>
      </c>
      <c r="AS149" s="133">
        <v>0</v>
      </c>
      <c r="AT149" s="133">
        <v>0</v>
      </c>
      <c r="AU149" s="134">
        <f t="shared" si="18"/>
        <v>-663081.14</v>
      </c>
      <c r="AV149" s="135">
        <v>-74457.2</v>
      </c>
      <c r="AW149" s="158">
        <f t="shared" si="19"/>
        <v>0</v>
      </c>
      <c r="AX149" s="158">
        <f t="shared" si="20"/>
        <v>-5137.17</v>
      </c>
      <c r="AY149" s="133">
        <v>0</v>
      </c>
      <c r="AZ149" s="133">
        <v>-37660</v>
      </c>
      <c r="BA149" s="133">
        <v>-1500</v>
      </c>
      <c r="BB149" s="133">
        <v>-1193.99</v>
      </c>
      <c r="BC149" s="133">
        <v>0</v>
      </c>
      <c r="BD149" s="133">
        <v>-7682.54</v>
      </c>
      <c r="BE149" s="133">
        <v>0</v>
      </c>
      <c r="BF149" s="133">
        <v>0</v>
      </c>
      <c r="BG149" s="133">
        <v>-1448.75</v>
      </c>
      <c r="BH149" s="133">
        <v>-4039.7200000000003</v>
      </c>
      <c r="BI149" s="133">
        <v>-125</v>
      </c>
      <c r="BJ149" s="133">
        <v>0</v>
      </c>
      <c r="BK149" s="133">
        <v>0</v>
      </c>
      <c r="BL149" s="133">
        <v>0</v>
      </c>
      <c r="BM149" s="133">
        <v>-17675</v>
      </c>
      <c r="BN149" s="133">
        <v>0</v>
      </c>
      <c r="BO149" s="133">
        <v>0</v>
      </c>
      <c r="BP149" s="133">
        <v>-9976.4500000000007</v>
      </c>
      <c r="BQ149" s="133">
        <v>-742675.51</v>
      </c>
      <c r="BR149" s="144">
        <v>0</v>
      </c>
      <c r="BS149" s="144">
        <v>0</v>
      </c>
      <c r="BT149" s="144">
        <v>0</v>
      </c>
      <c r="BU149" s="155">
        <f t="shared" si="21"/>
        <v>0</v>
      </c>
      <c r="BV149" s="144">
        <v>0</v>
      </c>
      <c r="BW149" s="144">
        <v>5137.17</v>
      </c>
      <c r="BX149" s="157">
        <f t="shared" si="22"/>
        <v>5137.17</v>
      </c>
      <c r="BY149" s="145"/>
    </row>
    <row r="150" spans="1:77" x14ac:dyDescent="0.25">
      <c r="A150" s="87">
        <v>3073</v>
      </c>
      <c r="B150" s="88" t="s">
        <v>315</v>
      </c>
      <c r="C150" s="136">
        <v>0</v>
      </c>
      <c r="D150" s="181">
        <v>119</v>
      </c>
      <c r="E150" s="136">
        <v>0</v>
      </c>
      <c r="F150" s="136">
        <v>1.5</v>
      </c>
      <c r="G150" s="132" t="str">
        <f t="shared" si="16"/>
        <v>No</v>
      </c>
      <c r="H150" s="132" t="s">
        <v>109</v>
      </c>
      <c r="I150" s="132" t="str">
        <f t="shared" si="23"/>
        <v>100-199</v>
      </c>
      <c r="J150" s="132">
        <f>IF(G150=Benchmarking!$I$4,1,0)</f>
        <v>1</v>
      </c>
      <c r="K150" s="132">
        <f>IF(Benchmarking!$I$6="All",1,IF(Benchmarking!$I$6=H150,1,0))</f>
        <v>1</v>
      </c>
      <c r="L150" s="132">
        <f>IF(Benchmarking!$I$8="All",1,IF(Benchmarking!$I$8=I150,1,0))</f>
        <v>1</v>
      </c>
      <c r="M150" s="132">
        <f t="shared" si="17"/>
        <v>1</v>
      </c>
      <c r="N150" s="133">
        <v>315306.32</v>
      </c>
      <c r="O150" s="133">
        <v>0</v>
      </c>
      <c r="P150" s="133">
        <v>138976.33000000002</v>
      </c>
      <c r="Q150" s="133">
        <v>15366.69</v>
      </c>
      <c r="R150" s="133">
        <v>39879.440000000002</v>
      </c>
      <c r="S150" s="133">
        <v>0</v>
      </c>
      <c r="T150" s="133">
        <v>19718.850000000002</v>
      </c>
      <c r="U150" s="133">
        <v>2808.41</v>
      </c>
      <c r="V150" s="133">
        <v>2686.89</v>
      </c>
      <c r="W150" s="133">
        <v>228</v>
      </c>
      <c r="X150" s="133">
        <v>2685.6</v>
      </c>
      <c r="Y150" s="133">
        <v>3913.57</v>
      </c>
      <c r="Z150" s="133">
        <v>928.34</v>
      </c>
      <c r="AA150" s="133">
        <v>9737.11</v>
      </c>
      <c r="AB150" s="133">
        <v>1593.3600000000001</v>
      </c>
      <c r="AC150" s="133">
        <v>4663.71</v>
      </c>
      <c r="AD150" s="133">
        <v>10104.75</v>
      </c>
      <c r="AE150" s="133">
        <v>4284.47</v>
      </c>
      <c r="AF150" s="133">
        <v>16476.79</v>
      </c>
      <c r="AG150" s="133">
        <v>3339.35</v>
      </c>
      <c r="AH150" s="133">
        <v>0</v>
      </c>
      <c r="AI150" s="133">
        <v>15267.380000000001</v>
      </c>
      <c r="AJ150" s="133">
        <v>3985.2000000000003</v>
      </c>
      <c r="AK150" s="133">
        <v>3923.2400000000002</v>
      </c>
      <c r="AL150" s="133">
        <v>38979.69</v>
      </c>
      <c r="AM150" s="133">
        <v>0</v>
      </c>
      <c r="AN150" s="133">
        <v>1226.44</v>
      </c>
      <c r="AO150" s="133">
        <v>11844.94</v>
      </c>
      <c r="AP150" s="133">
        <v>0</v>
      </c>
      <c r="AQ150" s="133">
        <v>0</v>
      </c>
      <c r="AR150" s="133">
        <v>20000</v>
      </c>
      <c r="AS150" s="133">
        <v>0</v>
      </c>
      <c r="AT150" s="133">
        <v>0</v>
      </c>
      <c r="AU150" s="134">
        <f t="shared" si="18"/>
        <v>-513938.8600000001</v>
      </c>
      <c r="AV150" s="135">
        <v>-66633.539999999994</v>
      </c>
      <c r="AW150" s="158">
        <f t="shared" si="19"/>
        <v>0</v>
      </c>
      <c r="AX150" s="158">
        <f t="shared" si="20"/>
        <v>-9480.56</v>
      </c>
      <c r="AY150" s="133">
        <v>0</v>
      </c>
      <c r="AZ150" s="133">
        <v>-17140</v>
      </c>
      <c r="BA150" s="133">
        <v>-1500</v>
      </c>
      <c r="BB150" s="133">
        <v>-116.69</v>
      </c>
      <c r="BC150" s="133">
        <v>0</v>
      </c>
      <c r="BD150" s="133">
        <v>-8881.7199999999993</v>
      </c>
      <c r="BE150" s="133">
        <v>0</v>
      </c>
      <c r="BF150" s="133">
        <v>0</v>
      </c>
      <c r="BG150" s="133">
        <v>0</v>
      </c>
      <c r="BH150" s="133">
        <v>0</v>
      </c>
      <c r="BI150" s="133">
        <v>-220</v>
      </c>
      <c r="BJ150" s="133">
        <v>0</v>
      </c>
      <c r="BK150" s="133">
        <v>0</v>
      </c>
      <c r="BL150" s="133">
        <v>0</v>
      </c>
      <c r="BM150" s="133">
        <v>-54193</v>
      </c>
      <c r="BN150" s="133">
        <v>0</v>
      </c>
      <c r="BO150" s="133">
        <v>0</v>
      </c>
      <c r="BP150" s="133">
        <v>-5639.17</v>
      </c>
      <c r="BQ150" s="133">
        <v>-590052.96000000008</v>
      </c>
      <c r="BR150" s="144">
        <v>0</v>
      </c>
      <c r="BS150" s="144">
        <v>0</v>
      </c>
      <c r="BT150" s="144">
        <v>0</v>
      </c>
      <c r="BU150" s="155">
        <f t="shared" si="21"/>
        <v>0</v>
      </c>
      <c r="BV150" s="144">
        <v>0</v>
      </c>
      <c r="BW150" s="144">
        <v>9480.56</v>
      </c>
      <c r="BX150" s="157">
        <f t="shared" si="22"/>
        <v>9480.56</v>
      </c>
      <c r="BY150" s="145"/>
    </row>
    <row r="151" spans="1:77" x14ac:dyDescent="0.25">
      <c r="A151" s="87">
        <v>3081</v>
      </c>
      <c r="B151" s="88" t="s">
        <v>316</v>
      </c>
      <c r="C151" s="136">
        <v>0</v>
      </c>
      <c r="D151" s="181">
        <v>270</v>
      </c>
      <c r="E151" s="136">
        <v>0</v>
      </c>
      <c r="F151" s="136">
        <v>2.8333333333333335</v>
      </c>
      <c r="G151" s="132" t="str">
        <f t="shared" si="16"/>
        <v>No</v>
      </c>
      <c r="H151" s="132" t="s">
        <v>109</v>
      </c>
      <c r="I151" s="132" t="str">
        <f t="shared" si="23"/>
        <v>200-299</v>
      </c>
      <c r="J151" s="132">
        <f>IF(G151=Benchmarking!$I$4,1,0)</f>
        <v>1</v>
      </c>
      <c r="K151" s="132">
        <f>IF(Benchmarking!$I$6="All",1,IF(Benchmarking!$I$6=H151,1,0))</f>
        <v>1</v>
      </c>
      <c r="L151" s="132">
        <f>IF(Benchmarking!$I$8="All",1,IF(Benchmarking!$I$8=I151,1,0))</f>
        <v>0</v>
      </c>
      <c r="M151" s="132">
        <f t="shared" si="17"/>
        <v>0</v>
      </c>
      <c r="N151" s="133">
        <v>664120.9</v>
      </c>
      <c r="O151" s="133">
        <v>34968.92</v>
      </c>
      <c r="P151" s="133">
        <v>210350.80000000002</v>
      </c>
      <c r="Q151" s="133">
        <v>24568.36</v>
      </c>
      <c r="R151" s="133">
        <v>70888.66</v>
      </c>
      <c r="S151" s="133">
        <v>0</v>
      </c>
      <c r="T151" s="133">
        <v>33528.770000000004</v>
      </c>
      <c r="U151" s="133">
        <v>6253.56</v>
      </c>
      <c r="V151" s="133">
        <v>6220.56</v>
      </c>
      <c r="W151" s="133">
        <v>9084.0400000000009</v>
      </c>
      <c r="X151" s="133">
        <v>6042.6</v>
      </c>
      <c r="Y151" s="133">
        <v>18502.670000000002</v>
      </c>
      <c r="Z151" s="133">
        <v>9142.14</v>
      </c>
      <c r="AA151" s="133">
        <v>18772.13</v>
      </c>
      <c r="AB151" s="133">
        <v>2293.4500000000003</v>
      </c>
      <c r="AC151" s="133">
        <v>12162.27</v>
      </c>
      <c r="AD151" s="133">
        <v>26368</v>
      </c>
      <c r="AE151" s="133">
        <v>11930.16</v>
      </c>
      <c r="AF151" s="133">
        <v>36727.129999999997</v>
      </c>
      <c r="AG151" s="133">
        <v>15145.7</v>
      </c>
      <c r="AH151" s="133">
        <v>0</v>
      </c>
      <c r="AI151" s="133">
        <v>16450.75</v>
      </c>
      <c r="AJ151" s="133">
        <v>8966.7000000000007</v>
      </c>
      <c r="AK151" s="133">
        <v>31.35</v>
      </c>
      <c r="AL151" s="133">
        <v>87186.57</v>
      </c>
      <c r="AM151" s="133">
        <v>5450</v>
      </c>
      <c r="AN151" s="133">
        <v>14502</v>
      </c>
      <c r="AO151" s="133">
        <v>9779.48</v>
      </c>
      <c r="AP151" s="133">
        <v>0</v>
      </c>
      <c r="AQ151" s="133">
        <v>0</v>
      </c>
      <c r="AR151" s="133">
        <v>4144.54</v>
      </c>
      <c r="AS151" s="133">
        <v>0</v>
      </c>
      <c r="AT151" s="133">
        <v>0</v>
      </c>
      <c r="AU151" s="134">
        <f t="shared" si="18"/>
        <v>-992862.04999999981</v>
      </c>
      <c r="AV151" s="135">
        <v>-177293.56</v>
      </c>
      <c r="AW151" s="158">
        <f t="shared" si="19"/>
        <v>0</v>
      </c>
      <c r="AX151" s="158">
        <f t="shared" si="20"/>
        <v>-22803.060000000005</v>
      </c>
      <c r="AY151" s="133">
        <v>0</v>
      </c>
      <c r="AZ151" s="133">
        <v>-9070</v>
      </c>
      <c r="BA151" s="133">
        <v>-226.26</v>
      </c>
      <c r="BB151" s="133">
        <v>-699.46</v>
      </c>
      <c r="BC151" s="133">
        <v>0</v>
      </c>
      <c r="BD151" s="133">
        <v>-7301.33</v>
      </c>
      <c r="BE151" s="133">
        <v>-244.86</v>
      </c>
      <c r="BF151" s="133">
        <v>-1526.64</v>
      </c>
      <c r="BG151" s="133">
        <v>-9819.5300000000007</v>
      </c>
      <c r="BH151" s="133">
        <v>-549.4</v>
      </c>
      <c r="BI151" s="133">
        <v>-13952.300000000001</v>
      </c>
      <c r="BJ151" s="133">
        <v>0</v>
      </c>
      <c r="BK151" s="133">
        <v>0</v>
      </c>
      <c r="BL151" s="133">
        <v>0</v>
      </c>
      <c r="BM151" s="133">
        <v>-125821</v>
      </c>
      <c r="BN151" s="133">
        <v>0</v>
      </c>
      <c r="BO151" s="133">
        <v>0</v>
      </c>
      <c r="BP151" s="133">
        <v>-10521.050000000001</v>
      </c>
      <c r="BQ151" s="133">
        <v>-1192958.67</v>
      </c>
      <c r="BR151" s="144">
        <v>0</v>
      </c>
      <c r="BS151" s="144">
        <v>0</v>
      </c>
      <c r="BT151" s="144">
        <v>0</v>
      </c>
      <c r="BU151" s="155">
        <f t="shared" si="21"/>
        <v>0</v>
      </c>
      <c r="BV151" s="144">
        <v>0</v>
      </c>
      <c r="BW151" s="144">
        <v>22803.060000000005</v>
      </c>
      <c r="BX151" s="157">
        <f t="shared" si="22"/>
        <v>22803.060000000005</v>
      </c>
      <c r="BY151" s="145"/>
    </row>
    <row r="152" spans="1:77" x14ac:dyDescent="0.25">
      <c r="A152" s="87">
        <v>3082</v>
      </c>
      <c r="B152" s="88" t="s">
        <v>317</v>
      </c>
      <c r="C152" s="136">
        <v>0</v>
      </c>
      <c r="D152" s="181">
        <v>88</v>
      </c>
      <c r="E152" s="136">
        <v>0</v>
      </c>
      <c r="F152" s="136">
        <v>1.6666666666666667</v>
      </c>
      <c r="G152" s="132" t="str">
        <f t="shared" si="16"/>
        <v>No</v>
      </c>
      <c r="H152" s="132" t="s">
        <v>220</v>
      </c>
      <c r="I152" s="132" t="str">
        <f t="shared" si="23"/>
        <v>0-99</v>
      </c>
      <c r="J152" s="132">
        <f>IF(G152=Benchmarking!$I$4,1,0)</f>
        <v>1</v>
      </c>
      <c r="K152" s="132">
        <f>IF(Benchmarking!$I$6="All",1,IF(Benchmarking!$I$6=H152,1,0))</f>
        <v>1</v>
      </c>
      <c r="L152" s="132">
        <f>IF(Benchmarking!$I$8="All",1,IF(Benchmarking!$I$8=I152,1,0))</f>
        <v>0</v>
      </c>
      <c r="M152" s="132">
        <f t="shared" si="17"/>
        <v>0</v>
      </c>
      <c r="N152" s="133">
        <v>279082.32</v>
      </c>
      <c r="O152" s="133">
        <v>0</v>
      </c>
      <c r="P152" s="133">
        <v>70035.820000000007</v>
      </c>
      <c r="Q152" s="133">
        <v>5058.0600000000004</v>
      </c>
      <c r="R152" s="133">
        <v>17239.93</v>
      </c>
      <c r="S152" s="133">
        <v>0</v>
      </c>
      <c r="T152" s="133">
        <v>3087.2400000000002</v>
      </c>
      <c r="U152" s="133">
        <v>1563.74</v>
      </c>
      <c r="V152" s="133">
        <v>2000.18</v>
      </c>
      <c r="W152" s="133">
        <v>144.4</v>
      </c>
      <c r="X152" s="133">
        <v>1785.8400000000001</v>
      </c>
      <c r="Y152" s="133">
        <v>1373.07</v>
      </c>
      <c r="Z152" s="133">
        <v>1778.7</v>
      </c>
      <c r="AA152" s="133">
        <v>5800.6900000000005</v>
      </c>
      <c r="AB152" s="133">
        <v>7997.6100000000006</v>
      </c>
      <c r="AC152" s="133">
        <v>5954.41</v>
      </c>
      <c r="AD152" s="133">
        <v>6362.25</v>
      </c>
      <c r="AE152" s="133">
        <v>3063.76</v>
      </c>
      <c r="AF152" s="133">
        <v>23845.23</v>
      </c>
      <c r="AG152" s="133">
        <v>7609.39</v>
      </c>
      <c r="AH152" s="133">
        <v>0</v>
      </c>
      <c r="AI152" s="133">
        <v>9359.0300000000007</v>
      </c>
      <c r="AJ152" s="133">
        <v>2863.92</v>
      </c>
      <c r="AK152" s="133">
        <v>529.66</v>
      </c>
      <c r="AL152" s="133">
        <v>14274.380000000001</v>
      </c>
      <c r="AM152" s="133">
        <v>183.5</v>
      </c>
      <c r="AN152" s="133">
        <v>14947.45</v>
      </c>
      <c r="AO152" s="133">
        <v>15635.34</v>
      </c>
      <c r="AP152" s="133">
        <v>0</v>
      </c>
      <c r="AQ152" s="133">
        <v>0</v>
      </c>
      <c r="AR152" s="133">
        <v>0</v>
      </c>
      <c r="AS152" s="133">
        <v>0</v>
      </c>
      <c r="AT152" s="133">
        <v>0</v>
      </c>
      <c r="AU152" s="134">
        <f t="shared" si="18"/>
        <v>-359469.14</v>
      </c>
      <c r="AV152" s="135">
        <v>-27224.22</v>
      </c>
      <c r="AW152" s="158">
        <f t="shared" si="19"/>
        <v>0</v>
      </c>
      <c r="AX152" s="158">
        <f t="shared" si="20"/>
        <v>-21518.850000000002</v>
      </c>
      <c r="AY152" s="133">
        <v>0</v>
      </c>
      <c r="AZ152" s="133">
        <v>-14490</v>
      </c>
      <c r="BA152" s="133">
        <v>0</v>
      </c>
      <c r="BB152" s="133">
        <v>-658.28</v>
      </c>
      <c r="BC152" s="133">
        <v>0</v>
      </c>
      <c r="BD152" s="133">
        <v>-1138.19</v>
      </c>
      <c r="BE152" s="133">
        <v>-16.559999999999999</v>
      </c>
      <c r="BF152" s="133">
        <v>0</v>
      </c>
      <c r="BG152" s="133">
        <v>0</v>
      </c>
      <c r="BH152" s="133">
        <v>-6004.9000000000005</v>
      </c>
      <c r="BI152" s="133">
        <v>-50</v>
      </c>
      <c r="BJ152" s="133">
        <v>0</v>
      </c>
      <c r="BK152" s="133">
        <v>0</v>
      </c>
      <c r="BL152" s="133">
        <v>0</v>
      </c>
      <c r="BM152" s="133">
        <v>-33200</v>
      </c>
      <c r="BN152" s="133">
        <v>0</v>
      </c>
      <c r="BO152" s="133">
        <v>-817</v>
      </c>
      <c r="BP152" s="133">
        <v>-5787.29</v>
      </c>
      <c r="BQ152" s="133">
        <v>-408212.21</v>
      </c>
      <c r="BR152" s="144">
        <v>0</v>
      </c>
      <c r="BS152" s="144">
        <v>0</v>
      </c>
      <c r="BT152" s="144">
        <v>0</v>
      </c>
      <c r="BU152" s="155">
        <f t="shared" si="21"/>
        <v>0</v>
      </c>
      <c r="BV152" s="144">
        <v>5462.6000000000013</v>
      </c>
      <c r="BW152" s="144">
        <v>16056.25</v>
      </c>
      <c r="BX152" s="157">
        <f t="shared" si="22"/>
        <v>21518.850000000002</v>
      </c>
      <c r="BY152" s="145"/>
    </row>
    <row r="153" spans="1:77" x14ac:dyDescent="0.25">
      <c r="A153" s="87">
        <v>3083</v>
      </c>
      <c r="B153" s="88" t="s">
        <v>318</v>
      </c>
      <c r="C153" s="136">
        <v>0</v>
      </c>
      <c r="D153" s="181">
        <v>61</v>
      </c>
      <c r="E153" s="136">
        <v>0</v>
      </c>
      <c r="F153" s="136">
        <v>9.5</v>
      </c>
      <c r="G153" s="132" t="str">
        <f t="shared" si="16"/>
        <v>No</v>
      </c>
      <c r="H153" s="132" t="s">
        <v>220</v>
      </c>
      <c r="I153" s="132" t="str">
        <f t="shared" si="23"/>
        <v>0-99</v>
      </c>
      <c r="J153" s="132">
        <f>IF(G153=Benchmarking!$I$4,1,0)</f>
        <v>1</v>
      </c>
      <c r="K153" s="132">
        <f>IF(Benchmarking!$I$6="All",1,IF(Benchmarking!$I$6=H153,1,0))</f>
        <v>1</v>
      </c>
      <c r="L153" s="132">
        <f>IF(Benchmarking!$I$8="All",1,IF(Benchmarking!$I$8=I153,1,0))</f>
        <v>0</v>
      </c>
      <c r="M153" s="132">
        <f t="shared" si="17"/>
        <v>0</v>
      </c>
      <c r="N153" s="133">
        <v>137577.39000000001</v>
      </c>
      <c r="O153" s="133">
        <v>0</v>
      </c>
      <c r="P153" s="133">
        <v>78441.490000000005</v>
      </c>
      <c r="Q153" s="133">
        <v>9028.36</v>
      </c>
      <c r="R153" s="133">
        <v>24154</v>
      </c>
      <c r="S153" s="133">
        <v>0</v>
      </c>
      <c r="T153" s="133">
        <v>9829.5400000000009</v>
      </c>
      <c r="U153" s="133">
        <v>3534.2200000000003</v>
      </c>
      <c r="V153" s="133">
        <v>809.15</v>
      </c>
      <c r="W153" s="133">
        <v>3926.65</v>
      </c>
      <c r="X153" s="133">
        <v>1589.04</v>
      </c>
      <c r="Y153" s="133">
        <v>5407.78</v>
      </c>
      <c r="Z153" s="133">
        <v>2492.19</v>
      </c>
      <c r="AA153" s="133">
        <v>1256.23</v>
      </c>
      <c r="AB153" s="133">
        <v>6833.71</v>
      </c>
      <c r="AC153" s="133">
        <v>5968.24</v>
      </c>
      <c r="AD153" s="133">
        <v>6421.99</v>
      </c>
      <c r="AE153" s="133">
        <v>4935.1400000000003</v>
      </c>
      <c r="AF153" s="133">
        <v>38018.959999999999</v>
      </c>
      <c r="AG153" s="133">
        <v>5761.28</v>
      </c>
      <c r="AH153" s="133">
        <v>0</v>
      </c>
      <c r="AI153" s="133">
        <v>6849.93</v>
      </c>
      <c r="AJ153" s="133">
        <v>2357.91</v>
      </c>
      <c r="AK153" s="133">
        <v>118864.95</v>
      </c>
      <c r="AL153" s="133">
        <v>16213.390000000001</v>
      </c>
      <c r="AM153" s="133">
        <v>10999</v>
      </c>
      <c r="AN153" s="133">
        <v>4703.01</v>
      </c>
      <c r="AO153" s="133">
        <v>10479.84</v>
      </c>
      <c r="AP153" s="133">
        <v>0</v>
      </c>
      <c r="AQ153" s="133">
        <v>0</v>
      </c>
      <c r="AR153" s="133">
        <v>0</v>
      </c>
      <c r="AS153" s="133">
        <v>0</v>
      </c>
      <c r="AT153" s="133">
        <v>0</v>
      </c>
      <c r="AU153" s="134">
        <f t="shared" si="18"/>
        <v>-405153.33</v>
      </c>
      <c r="AV153" s="135">
        <v>-58507.25</v>
      </c>
      <c r="AW153" s="158">
        <f t="shared" si="19"/>
        <v>0</v>
      </c>
      <c r="AX153" s="158">
        <f t="shared" si="20"/>
        <v>-36183.180000000008</v>
      </c>
      <c r="AY153" s="133">
        <v>0</v>
      </c>
      <c r="AZ153" s="133">
        <v>-41022.5</v>
      </c>
      <c r="BA153" s="133">
        <v>0</v>
      </c>
      <c r="BB153" s="133">
        <v>-3805.21</v>
      </c>
      <c r="BC153" s="133">
        <v>0</v>
      </c>
      <c r="BD153" s="133">
        <v>-3243.16</v>
      </c>
      <c r="BE153" s="133">
        <v>-524.6</v>
      </c>
      <c r="BF153" s="133">
        <v>-363.04</v>
      </c>
      <c r="BG153" s="133">
        <v>-5961.1</v>
      </c>
      <c r="BH153" s="133">
        <v>-1028</v>
      </c>
      <c r="BI153" s="133">
        <v>-1696.15</v>
      </c>
      <c r="BJ153" s="133">
        <v>0</v>
      </c>
      <c r="BK153" s="133">
        <v>0</v>
      </c>
      <c r="BL153" s="133">
        <v>0</v>
      </c>
      <c r="BM153" s="133">
        <v>-22005</v>
      </c>
      <c r="BN153" s="133">
        <v>0</v>
      </c>
      <c r="BO153" s="133">
        <v>-583</v>
      </c>
      <c r="BP153" s="133">
        <v>-6868.2</v>
      </c>
      <c r="BQ153" s="133">
        <v>-499843.76</v>
      </c>
      <c r="BR153" s="144">
        <v>0</v>
      </c>
      <c r="BS153" s="144">
        <v>0</v>
      </c>
      <c r="BT153" s="144">
        <v>0</v>
      </c>
      <c r="BU153" s="155">
        <f t="shared" si="21"/>
        <v>0</v>
      </c>
      <c r="BV153" s="144">
        <v>1418.16</v>
      </c>
      <c r="BW153" s="144">
        <v>34765.020000000004</v>
      </c>
      <c r="BX153" s="157">
        <f t="shared" si="22"/>
        <v>36183.180000000008</v>
      </c>
      <c r="BY153" s="145"/>
    </row>
    <row r="154" spans="1:77" x14ac:dyDescent="0.25">
      <c r="A154" s="87">
        <v>3084</v>
      </c>
      <c r="B154" s="88" t="s">
        <v>319</v>
      </c>
      <c r="C154" s="136">
        <v>0</v>
      </c>
      <c r="D154" s="181">
        <v>170</v>
      </c>
      <c r="E154" s="136">
        <v>0</v>
      </c>
      <c r="F154" s="136">
        <v>3.9166666666666665</v>
      </c>
      <c r="G154" s="132" t="str">
        <f t="shared" si="16"/>
        <v>No</v>
      </c>
      <c r="H154" s="132" t="s">
        <v>220</v>
      </c>
      <c r="I154" s="132" t="str">
        <f t="shared" si="23"/>
        <v>100-199</v>
      </c>
      <c r="J154" s="132">
        <f>IF(G154=Benchmarking!$I$4,1,0)</f>
        <v>1</v>
      </c>
      <c r="K154" s="132">
        <f>IF(Benchmarking!$I$6="All",1,IF(Benchmarking!$I$6=H154,1,0))</f>
        <v>1</v>
      </c>
      <c r="L154" s="132">
        <f>IF(Benchmarking!$I$8="All",1,IF(Benchmarking!$I$8=I154,1,0))</f>
        <v>1</v>
      </c>
      <c r="M154" s="132">
        <f t="shared" si="17"/>
        <v>1</v>
      </c>
      <c r="N154" s="133">
        <v>427319.98</v>
      </c>
      <c r="O154" s="133">
        <v>0</v>
      </c>
      <c r="P154" s="133">
        <v>197007.38</v>
      </c>
      <c r="Q154" s="133">
        <v>25293.510000000002</v>
      </c>
      <c r="R154" s="133">
        <v>49266.48</v>
      </c>
      <c r="S154" s="133">
        <v>0</v>
      </c>
      <c r="T154" s="133">
        <v>6464.45</v>
      </c>
      <c r="U154" s="133">
        <v>268</v>
      </c>
      <c r="V154" s="133">
        <v>3909</v>
      </c>
      <c r="W154" s="133">
        <v>5176.93</v>
      </c>
      <c r="X154" s="133">
        <v>4073.1600000000003</v>
      </c>
      <c r="Y154" s="133">
        <v>6952.33</v>
      </c>
      <c r="Z154" s="133">
        <v>6482.13</v>
      </c>
      <c r="AA154" s="133">
        <v>7891.16</v>
      </c>
      <c r="AB154" s="133">
        <v>4017.9900000000002</v>
      </c>
      <c r="AC154" s="133">
        <v>14664.08</v>
      </c>
      <c r="AD154" s="133">
        <v>4889.6000000000004</v>
      </c>
      <c r="AE154" s="133">
        <v>9204.14</v>
      </c>
      <c r="AF154" s="133">
        <v>24420.22</v>
      </c>
      <c r="AG154" s="133">
        <v>18607.38</v>
      </c>
      <c r="AH154" s="133">
        <v>0</v>
      </c>
      <c r="AI154" s="133">
        <v>7261.14</v>
      </c>
      <c r="AJ154" s="133">
        <v>6044.22</v>
      </c>
      <c r="AK154" s="133">
        <v>3065</v>
      </c>
      <c r="AL154" s="133">
        <v>31539.09</v>
      </c>
      <c r="AM154" s="133">
        <v>1764.42</v>
      </c>
      <c r="AN154" s="133">
        <v>33613.42</v>
      </c>
      <c r="AO154" s="133">
        <v>19269.21</v>
      </c>
      <c r="AP154" s="133">
        <v>0</v>
      </c>
      <c r="AQ154" s="133">
        <v>0</v>
      </c>
      <c r="AR154" s="133">
        <v>9941.92</v>
      </c>
      <c r="AS154" s="133">
        <v>0</v>
      </c>
      <c r="AT154" s="133">
        <v>0</v>
      </c>
      <c r="AU154" s="134">
        <f t="shared" si="18"/>
        <v>-702550.1</v>
      </c>
      <c r="AV154" s="135">
        <v>-71065.16</v>
      </c>
      <c r="AW154" s="158">
        <f t="shared" si="19"/>
        <v>0</v>
      </c>
      <c r="AX154" s="158">
        <f t="shared" si="20"/>
        <v>-35306.409999999989</v>
      </c>
      <c r="AY154" s="133">
        <v>0</v>
      </c>
      <c r="AZ154" s="133">
        <v>-42350</v>
      </c>
      <c r="BA154" s="133">
        <v>0</v>
      </c>
      <c r="BB154" s="133">
        <v>-2405.34</v>
      </c>
      <c r="BC154" s="133">
        <v>-482.5</v>
      </c>
      <c r="BD154" s="133">
        <v>-932.94</v>
      </c>
      <c r="BE154" s="133">
        <v>-1366.6000000000001</v>
      </c>
      <c r="BF154" s="133">
        <v>-105.84</v>
      </c>
      <c r="BG154" s="133">
        <v>0</v>
      </c>
      <c r="BH154" s="133">
        <v>-8533.2999999999993</v>
      </c>
      <c r="BI154" s="133">
        <v>-10514.86</v>
      </c>
      <c r="BJ154" s="133">
        <v>0</v>
      </c>
      <c r="BK154" s="133">
        <v>0</v>
      </c>
      <c r="BL154" s="133">
        <v>0</v>
      </c>
      <c r="BM154" s="133">
        <v>-35028.42</v>
      </c>
      <c r="BN154" s="133">
        <v>0</v>
      </c>
      <c r="BO154" s="133">
        <v>0</v>
      </c>
      <c r="BP154" s="133">
        <v>-10487.5</v>
      </c>
      <c r="BQ154" s="133">
        <v>-808921.67</v>
      </c>
      <c r="BR154" s="144">
        <v>0</v>
      </c>
      <c r="BS154" s="144">
        <v>0</v>
      </c>
      <c r="BT154" s="144">
        <v>0</v>
      </c>
      <c r="BU154" s="155">
        <f t="shared" si="21"/>
        <v>0</v>
      </c>
      <c r="BV154" s="144">
        <v>0</v>
      </c>
      <c r="BW154" s="144">
        <v>35306.409999999989</v>
      </c>
      <c r="BX154" s="157">
        <f t="shared" si="22"/>
        <v>35306.409999999989</v>
      </c>
      <c r="BY154" s="145"/>
    </row>
    <row r="155" spans="1:77" x14ac:dyDescent="0.25">
      <c r="A155" s="87">
        <v>3088</v>
      </c>
      <c r="B155" s="88" t="s">
        <v>320</v>
      </c>
      <c r="C155" s="136">
        <v>0</v>
      </c>
      <c r="D155" s="181">
        <v>419</v>
      </c>
      <c r="E155" s="136">
        <v>0</v>
      </c>
      <c r="F155" s="136">
        <v>5</v>
      </c>
      <c r="G155" s="132" t="str">
        <f t="shared" si="16"/>
        <v>No</v>
      </c>
      <c r="H155" s="132" t="s">
        <v>220</v>
      </c>
      <c r="I155" s="132" t="str">
        <f t="shared" si="23"/>
        <v>400-499</v>
      </c>
      <c r="J155" s="132">
        <f>IF(G155=Benchmarking!$I$4,1,0)</f>
        <v>1</v>
      </c>
      <c r="K155" s="132">
        <f>IF(Benchmarking!$I$6="All",1,IF(Benchmarking!$I$6=H155,1,0))</f>
        <v>1</v>
      </c>
      <c r="L155" s="132">
        <f>IF(Benchmarking!$I$8="All",1,IF(Benchmarking!$I$8=I155,1,0))</f>
        <v>0</v>
      </c>
      <c r="M155" s="132">
        <f t="shared" si="17"/>
        <v>0</v>
      </c>
      <c r="N155" s="133">
        <v>1053392.8700000001</v>
      </c>
      <c r="O155" s="133">
        <v>6909.38</v>
      </c>
      <c r="P155" s="133">
        <v>399352.63</v>
      </c>
      <c r="Q155" s="133">
        <v>63340.47</v>
      </c>
      <c r="R155" s="133">
        <v>61423.83</v>
      </c>
      <c r="S155" s="133">
        <v>48818.450000000004</v>
      </c>
      <c r="T155" s="133">
        <v>76323.75</v>
      </c>
      <c r="U155" s="133">
        <v>9032.44</v>
      </c>
      <c r="V155" s="133">
        <v>7552.81</v>
      </c>
      <c r="W155" s="133">
        <v>788.5</v>
      </c>
      <c r="X155" s="133">
        <v>9627.7199999999993</v>
      </c>
      <c r="Y155" s="133">
        <v>7336.64</v>
      </c>
      <c r="Z155" s="133">
        <v>8985.25</v>
      </c>
      <c r="AA155" s="133">
        <v>4989.96</v>
      </c>
      <c r="AB155" s="133">
        <v>8000</v>
      </c>
      <c r="AC155" s="133">
        <v>26316.240000000002</v>
      </c>
      <c r="AD155" s="133">
        <v>70656</v>
      </c>
      <c r="AE155" s="133">
        <v>9645.3700000000008</v>
      </c>
      <c r="AF155" s="133">
        <v>99507.08</v>
      </c>
      <c r="AG155" s="133">
        <v>38045.18</v>
      </c>
      <c r="AH155" s="133">
        <v>0</v>
      </c>
      <c r="AI155" s="133">
        <v>13762.99</v>
      </c>
      <c r="AJ155" s="133">
        <v>15142.27</v>
      </c>
      <c r="AK155" s="133">
        <v>9911.7000000000007</v>
      </c>
      <c r="AL155" s="133">
        <v>39573.200000000004</v>
      </c>
      <c r="AM155" s="133">
        <v>3303</v>
      </c>
      <c r="AN155" s="133">
        <v>18971.77</v>
      </c>
      <c r="AO155" s="133">
        <v>33421.67</v>
      </c>
      <c r="AP155" s="133">
        <v>0</v>
      </c>
      <c r="AQ155" s="133">
        <v>0</v>
      </c>
      <c r="AR155" s="133">
        <v>26397.73</v>
      </c>
      <c r="AS155" s="133">
        <v>0</v>
      </c>
      <c r="AT155" s="133">
        <v>0</v>
      </c>
      <c r="AU155" s="134">
        <f t="shared" si="18"/>
        <v>-1524328.39</v>
      </c>
      <c r="AV155" s="135">
        <v>-313248.87</v>
      </c>
      <c r="AW155" s="158">
        <f t="shared" si="19"/>
        <v>0</v>
      </c>
      <c r="AX155" s="158">
        <f t="shared" si="20"/>
        <v>-31439.259999999995</v>
      </c>
      <c r="AY155" s="133">
        <v>0</v>
      </c>
      <c r="AZ155" s="133">
        <v>-97480</v>
      </c>
      <c r="BA155" s="133">
        <v>-11602.09</v>
      </c>
      <c r="BB155" s="133">
        <v>-759.5</v>
      </c>
      <c r="BC155" s="133">
        <v>-18464.14</v>
      </c>
      <c r="BD155" s="133">
        <v>-85949.46</v>
      </c>
      <c r="BE155" s="133">
        <v>-25764.240000000002</v>
      </c>
      <c r="BF155" s="133">
        <v>0</v>
      </c>
      <c r="BG155" s="133">
        <v>-9792.11</v>
      </c>
      <c r="BH155" s="133">
        <v>-34154.699999999997</v>
      </c>
      <c r="BI155" s="133">
        <v>0</v>
      </c>
      <c r="BJ155" s="133">
        <v>0</v>
      </c>
      <c r="BK155" s="133">
        <v>0</v>
      </c>
      <c r="BL155" s="133">
        <v>0</v>
      </c>
      <c r="BM155" s="133">
        <v>-80770</v>
      </c>
      <c r="BN155" s="133">
        <v>0</v>
      </c>
      <c r="BO155" s="133">
        <v>0</v>
      </c>
      <c r="BP155" s="133">
        <v>-24759.59</v>
      </c>
      <c r="BQ155" s="133">
        <v>-1869016.52</v>
      </c>
      <c r="BR155" s="144">
        <v>0</v>
      </c>
      <c r="BS155" s="144">
        <v>0</v>
      </c>
      <c r="BT155" s="144">
        <v>0</v>
      </c>
      <c r="BU155" s="155">
        <f t="shared" si="21"/>
        <v>0</v>
      </c>
      <c r="BV155" s="144">
        <v>0</v>
      </c>
      <c r="BW155" s="144">
        <v>31439.259999999995</v>
      </c>
      <c r="BX155" s="157">
        <f t="shared" si="22"/>
        <v>31439.259999999995</v>
      </c>
      <c r="BY155" s="145"/>
    </row>
    <row r="156" spans="1:77" x14ac:dyDescent="0.25">
      <c r="A156" s="87">
        <v>3089</v>
      </c>
      <c r="B156" s="88" t="s">
        <v>321</v>
      </c>
      <c r="C156" s="136">
        <v>0</v>
      </c>
      <c r="D156" s="181">
        <v>199</v>
      </c>
      <c r="E156" s="136">
        <v>0</v>
      </c>
      <c r="F156" s="136">
        <v>5.666666666666667</v>
      </c>
      <c r="G156" s="132" t="str">
        <f t="shared" si="16"/>
        <v>No</v>
      </c>
      <c r="H156" s="132" t="s">
        <v>220</v>
      </c>
      <c r="I156" s="132" t="str">
        <f t="shared" si="23"/>
        <v>100-199</v>
      </c>
      <c r="J156" s="132">
        <f>IF(G156=Benchmarking!$I$4,1,0)</f>
        <v>1</v>
      </c>
      <c r="K156" s="132">
        <f>IF(Benchmarking!$I$6="All",1,IF(Benchmarking!$I$6=H156,1,0))</f>
        <v>1</v>
      </c>
      <c r="L156" s="132">
        <f>IF(Benchmarking!$I$8="All",1,IF(Benchmarking!$I$8=I156,1,0))</f>
        <v>1</v>
      </c>
      <c r="M156" s="132">
        <f t="shared" si="17"/>
        <v>1</v>
      </c>
      <c r="N156" s="133">
        <v>593630.91</v>
      </c>
      <c r="O156" s="133">
        <v>0</v>
      </c>
      <c r="P156" s="133">
        <v>143615.14000000001</v>
      </c>
      <c r="Q156" s="133">
        <v>20810.810000000001</v>
      </c>
      <c r="R156" s="133">
        <v>70224.98</v>
      </c>
      <c r="S156" s="133">
        <v>0</v>
      </c>
      <c r="T156" s="133">
        <v>23951.96</v>
      </c>
      <c r="U156" s="133">
        <v>3684.13</v>
      </c>
      <c r="V156" s="133">
        <v>3026.44</v>
      </c>
      <c r="W156" s="133">
        <v>395.2</v>
      </c>
      <c r="X156" s="133">
        <v>4740</v>
      </c>
      <c r="Y156" s="133">
        <v>3647.19</v>
      </c>
      <c r="Z156" s="133">
        <v>3080.2000000000003</v>
      </c>
      <c r="AA156" s="133">
        <v>14141.59</v>
      </c>
      <c r="AB156" s="133">
        <v>5596.3</v>
      </c>
      <c r="AC156" s="133">
        <v>13362.36</v>
      </c>
      <c r="AD156" s="133">
        <v>18213.5</v>
      </c>
      <c r="AE156" s="133">
        <v>3129.25</v>
      </c>
      <c r="AF156" s="133">
        <v>71083.61</v>
      </c>
      <c r="AG156" s="133">
        <v>9044.7000000000007</v>
      </c>
      <c r="AH156" s="133">
        <v>0</v>
      </c>
      <c r="AI156" s="133">
        <v>13429.28</v>
      </c>
      <c r="AJ156" s="133">
        <v>7247.64</v>
      </c>
      <c r="AK156" s="133">
        <v>0</v>
      </c>
      <c r="AL156" s="133">
        <v>36306.520000000004</v>
      </c>
      <c r="AM156" s="133">
        <v>0</v>
      </c>
      <c r="AN156" s="133">
        <v>18765.82</v>
      </c>
      <c r="AO156" s="133">
        <v>15556.470000000001</v>
      </c>
      <c r="AP156" s="133">
        <v>0</v>
      </c>
      <c r="AQ156" s="133">
        <v>71.489999999999995</v>
      </c>
      <c r="AR156" s="133">
        <v>17000</v>
      </c>
      <c r="AS156" s="133">
        <v>0</v>
      </c>
      <c r="AT156" s="133">
        <v>0</v>
      </c>
      <c r="AU156" s="134">
        <f t="shared" si="18"/>
        <v>-807531.57</v>
      </c>
      <c r="AV156" s="135">
        <v>-95640.18</v>
      </c>
      <c r="AW156" s="158">
        <f t="shared" si="19"/>
        <v>0</v>
      </c>
      <c r="AX156" s="158">
        <f t="shared" si="20"/>
        <v>-51871.17</v>
      </c>
      <c r="AY156" s="133">
        <v>0</v>
      </c>
      <c r="AZ156" s="133">
        <v>-53800</v>
      </c>
      <c r="BA156" s="133">
        <v>0</v>
      </c>
      <c r="BB156" s="133">
        <v>-9233.09</v>
      </c>
      <c r="BC156" s="133">
        <v>-3443.75</v>
      </c>
      <c r="BD156" s="133">
        <v>-9638.58</v>
      </c>
      <c r="BE156" s="133">
        <v>0</v>
      </c>
      <c r="BF156" s="133">
        <v>0</v>
      </c>
      <c r="BG156" s="133">
        <v>0</v>
      </c>
      <c r="BH156" s="133">
        <v>0</v>
      </c>
      <c r="BI156" s="133">
        <v>-10416</v>
      </c>
      <c r="BJ156" s="133">
        <v>0</v>
      </c>
      <c r="BK156" s="133">
        <v>0</v>
      </c>
      <c r="BL156" s="133">
        <v>0</v>
      </c>
      <c r="BM156" s="133">
        <v>-52732</v>
      </c>
      <c r="BN156" s="133">
        <v>0</v>
      </c>
      <c r="BO156" s="133">
        <v>0</v>
      </c>
      <c r="BP156" s="133">
        <v>-4912.09</v>
      </c>
      <c r="BQ156" s="133">
        <v>-955042.92</v>
      </c>
      <c r="BR156" s="144">
        <v>0</v>
      </c>
      <c r="BS156" s="144">
        <v>0</v>
      </c>
      <c r="BT156" s="144">
        <v>0</v>
      </c>
      <c r="BU156" s="155">
        <f t="shared" si="21"/>
        <v>0</v>
      </c>
      <c r="BV156" s="144">
        <v>0</v>
      </c>
      <c r="BW156" s="144">
        <v>51871.17</v>
      </c>
      <c r="BX156" s="157">
        <f t="shared" si="22"/>
        <v>51871.17</v>
      </c>
      <c r="BY156" s="145"/>
    </row>
    <row r="157" spans="1:77" x14ac:dyDescent="0.25">
      <c r="A157" s="87">
        <v>3090</v>
      </c>
      <c r="B157" s="88" t="s">
        <v>322</v>
      </c>
      <c r="C157" s="136">
        <v>0</v>
      </c>
      <c r="D157" s="181">
        <v>123</v>
      </c>
      <c r="E157" s="136">
        <v>0</v>
      </c>
      <c r="F157" s="136">
        <v>5.916666666666667</v>
      </c>
      <c r="G157" s="132" t="str">
        <f t="shared" si="16"/>
        <v>No</v>
      </c>
      <c r="H157" s="132" t="s">
        <v>220</v>
      </c>
      <c r="I157" s="132" t="str">
        <f t="shared" si="23"/>
        <v>100-199</v>
      </c>
      <c r="J157" s="132">
        <f>IF(G157=Benchmarking!$I$4,1,0)</f>
        <v>1</v>
      </c>
      <c r="K157" s="132">
        <f>IF(Benchmarking!$I$6="All",1,IF(Benchmarking!$I$6=H157,1,0))</f>
        <v>1</v>
      </c>
      <c r="L157" s="132">
        <f>IF(Benchmarking!$I$8="All",1,IF(Benchmarking!$I$8=I157,1,0))</f>
        <v>1</v>
      </c>
      <c r="M157" s="132">
        <f t="shared" si="17"/>
        <v>1</v>
      </c>
      <c r="N157" s="133">
        <v>337747.39</v>
      </c>
      <c r="O157" s="133">
        <v>2687.16</v>
      </c>
      <c r="P157" s="133">
        <v>127072.34</v>
      </c>
      <c r="Q157" s="133">
        <v>5154.01</v>
      </c>
      <c r="R157" s="133">
        <v>32510.37</v>
      </c>
      <c r="S157" s="133">
        <v>0</v>
      </c>
      <c r="T157" s="133">
        <v>14963.59</v>
      </c>
      <c r="U157" s="133">
        <v>2835.82</v>
      </c>
      <c r="V157" s="133">
        <v>6063</v>
      </c>
      <c r="W157" s="133">
        <v>3478.8</v>
      </c>
      <c r="X157" s="133">
        <v>2752.8</v>
      </c>
      <c r="Y157" s="133">
        <v>9114.5500000000011</v>
      </c>
      <c r="Z157" s="133">
        <v>9446.2800000000007</v>
      </c>
      <c r="AA157" s="133">
        <v>18206.2</v>
      </c>
      <c r="AB157" s="133">
        <v>2638.9900000000002</v>
      </c>
      <c r="AC157" s="133">
        <v>8818.9500000000007</v>
      </c>
      <c r="AD157" s="133">
        <v>13972</v>
      </c>
      <c r="AE157" s="133">
        <v>5389.91</v>
      </c>
      <c r="AF157" s="133">
        <v>37170.54</v>
      </c>
      <c r="AG157" s="133">
        <v>8696.7999999999993</v>
      </c>
      <c r="AH157" s="133">
        <v>0</v>
      </c>
      <c r="AI157" s="133">
        <v>8412.08</v>
      </c>
      <c r="AJ157" s="133">
        <v>4084.83</v>
      </c>
      <c r="AK157" s="133">
        <v>1810.8</v>
      </c>
      <c r="AL157" s="133">
        <v>16637.580000000002</v>
      </c>
      <c r="AM157" s="133">
        <v>6891.2</v>
      </c>
      <c r="AN157" s="133">
        <v>14435.56</v>
      </c>
      <c r="AO157" s="133">
        <v>9487.16</v>
      </c>
      <c r="AP157" s="133">
        <v>0</v>
      </c>
      <c r="AQ157" s="133">
        <v>0</v>
      </c>
      <c r="AR157" s="133">
        <v>8000</v>
      </c>
      <c r="AS157" s="133">
        <v>0</v>
      </c>
      <c r="AT157" s="133">
        <v>0</v>
      </c>
      <c r="AU157" s="134">
        <f t="shared" si="18"/>
        <v>-530840.1</v>
      </c>
      <c r="AV157" s="135">
        <v>-67827.600000000006</v>
      </c>
      <c r="AW157" s="158">
        <f t="shared" si="19"/>
        <v>0</v>
      </c>
      <c r="AX157" s="158">
        <f t="shared" si="20"/>
        <v>-42883.760000000009</v>
      </c>
      <c r="AY157" s="133">
        <v>0</v>
      </c>
      <c r="AZ157" s="133">
        <v>-12033</v>
      </c>
      <c r="BA157" s="133">
        <v>0</v>
      </c>
      <c r="BB157" s="133">
        <v>-658.28</v>
      </c>
      <c r="BC157" s="133">
        <v>-200</v>
      </c>
      <c r="BD157" s="133">
        <v>-8320.73</v>
      </c>
      <c r="BE157" s="133">
        <v>-269.3</v>
      </c>
      <c r="BF157" s="133">
        <v>-4694.6000000000004</v>
      </c>
      <c r="BG157" s="133">
        <v>0</v>
      </c>
      <c r="BH157" s="133">
        <v>-6545.8</v>
      </c>
      <c r="BI157" s="133">
        <v>-6061</v>
      </c>
      <c r="BJ157" s="133">
        <v>0</v>
      </c>
      <c r="BK157" s="133">
        <v>0</v>
      </c>
      <c r="BL157" s="133">
        <v>0</v>
      </c>
      <c r="BM157" s="133">
        <v>-36893.300000000003</v>
      </c>
      <c r="BN157" s="133">
        <v>0</v>
      </c>
      <c r="BO157" s="133">
        <v>-100</v>
      </c>
      <c r="BP157" s="133">
        <v>-5739.17</v>
      </c>
      <c r="BQ157" s="133">
        <v>-641551.46</v>
      </c>
      <c r="BR157" s="144">
        <v>0</v>
      </c>
      <c r="BS157" s="144">
        <v>0</v>
      </c>
      <c r="BT157" s="144">
        <v>0</v>
      </c>
      <c r="BU157" s="155">
        <f t="shared" si="21"/>
        <v>0</v>
      </c>
      <c r="BV157" s="144">
        <v>0</v>
      </c>
      <c r="BW157" s="144">
        <v>42883.760000000009</v>
      </c>
      <c r="BX157" s="157">
        <f t="shared" si="22"/>
        <v>42883.760000000009</v>
      </c>
      <c r="BY157" s="145"/>
    </row>
    <row r="158" spans="1:77" x14ac:dyDescent="0.25">
      <c r="A158" s="87">
        <v>3091</v>
      </c>
      <c r="B158" s="88" t="s">
        <v>323</v>
      </c>
      <c r="C158" s="136">
        <v>0</v>
      </c>
      <c r="D158" s="181">
        <v>74</v>
      </c>
      <c r="E158" s="136">
        <v>0</v>
      </c>
      <c r="F158" s="136">
        <v>4.75</v>
      </c>
      <c r="G158" s="132" t="str">
        <f t="shared" si="16"/>
        <v>No</v>
      </c>
      <c r="H158" s="132" t="s">
        <v>220</v>
      </c>
      <c r="I158" s="132" t="str">
        <f t="shared" si="23"/>
        <v>0-99</v>
      </c>
      <c r="J158" s="132">
        <f>IF(G158=Benchmarking!$I$4,1,0)</f>
        <v>1</v>
      </c>
      <c r="K158" s="132">
        <f>IF(Benchmarking!$I$6="All",1,IF(Benchmarking!$I$6=H158,1,0))</f>
        <v>1</v>
      </c>
      <c r="L158" s="132">
        <f>IF(Benchmarking!$I$8="All",1,IF(Benchmarking!$I$8=I158,1,0))</f>
        <v>0</v>
      </c>
      <c r="M158" s="132">
        <f t="shared" si="17"/>
        <v>0</v>
      </c>
      <c r="N158" s="133">
        <v>284161.84000000003</v>
      </c>
      <c r="O158" s="133">
        <v>3532.58</v>
      </c>
      <c r="P158" s="133">
        <v>85925.74</v>
      </c>
      <c r="Q158" s="133">
        <v>7372.57</v>
      </c>
      <c r="R158" s="133">
        <v>25959.31</v>
      </c>
      <c r="S158" s="133">
        <v>0</v>
      </c>
      <c r="T158" s="133">
        <v>0</v>
      </c>
      <c r="U158" s="133">
        <v>2118.25</v>
      </c>
      <c r="V158" s="133">
        <v>4735.1500000000005</v>
      </c>
      <c r="W158" s="133">
        <v>142.5</v>
      </c>
      <c r="X158" s="133">
        <v>1678.56</v>
      </c>
      <c r="Y158" s="133">
        <v>3068.27</v>
      </c>
      <c r="Z158" s="133">
        <v>1261.28</v>
      </c>
      <c r="AA158" s="133">
        <v>8132.3</v>
      </c>
      <c r="AB158" s="133">
        <v>4283.63</v>
      </c>
      <c r="AC158" s="133">
        <v>3832.17</v>
      </c>
      <c r="AD158" s="133">
        <v>5239.5</v>
      </c>
      <c r="AE158" s="133">
        <v>11950.41</v>
      </c>
      <c r="AF158" s="133">
        <v>28011.02</v>
      </c>
      <c r="AG158" s="133">
        <v>14777.19</v>
      </c>
      <c r="AH158" s="133">
        <v>0</v>
      </c>
      <c r="AI158" s="133">
        <v>12376.960000000001</v>
      </c>
      <c r="AJ158" s="133">
        <v>2490.75</v>
      </c>
      <c r="AK158" s="133">
        <v>2184.64</v>
      </c>
      <c r="AL158" s="133">
        <v>16090.15</v>
      </c>
      <c r="AM158" s="133">
        <v>5018</v>
      </c>
      <c r="AN158" s="133">
        <v>31535.72</v>
      </c>
      <c r="AO158" s="133">
        <v>17248.88</v>
      </c>
      <c r="AP158" s="133">
        <v>0</v>
      </c>
      <c r="AQ158" s="133">
        <v>0</v>
      </c>
      <c r="AR158" s="133">
        <v>0</v>
      </c>
      <c r="AS158" s="133">
        <v>0</v>
      </c>
      <c r="AT158" s="133">
        <v>0</v>
      </c>
      <c r="AU158" s="134">
        <f t="shared" si="18"/>
        <v>-378465.63000000006</v>
      </c>
      <c r="AV158" s="135">
        <v>-37538.339999999997</v>
      </c>
      <c r="AW158" s="158">
        <f t="shared" si="19"/>
        <v>0</v>
      </c>
      <c r="AX158" s="158">
        <f t="shared" si="20"/>
        <v>-39753.330000000009</v>
      </c>
      <c r="AY158" s="133">
        <v>0</v>
      </c>
      <c r="AZ158" s="133">
        <v>-21520</v>
      </c>
      <c r="BA158" s="133">
        <v>-1200</v>
      </c>
      <c r="BB158" s="133">
        <v>-658.28</v>
      </c>
      <c r="BC158" s="133">
        <v>0</v>
      </c>
      <c r="BD158" s="133">
        <v>-16420.34</v>
      </c>
      <c r="BE158" s="133">
        <v>-5107.1900000000005</v>
      </c>
      <c r="BF158" s="133">
        <v>0</v>
      </c>
      <c r="BG158" s="133">
        <v>0</v>
      </c>
      <c r="BH158" s="133">
        <v>-9652.17</v>
      </c>
      <c r="BI158" s="133">
        <v>-13612.61</v>
      </c>
      <c r="BJ158" s="133">
        <v>0</v>
      </c>
      <c r="BK158" s="133">
        <v>0</v>
      </c>
      <c r="BL158" s="133">
        <v>0</v>
      </c>
      <c r="BM158" s="133">
        <v>-23741</v>
      </c>
      <c r="BN158" s="133">
        <v>0</v>
      </c>
      <c r="BO158" s="133">
        <v>0</v>
      </c>
      <c r="BP158" s="133">
        <v>-4916.45</v>
      </c>
      <c r="BQ158" s="133">
        <v>-455757.30000000005</v>
      </c>
      <c r="BR158" s="144">
        <v>0</v>
      </c>
      <c r="BS158" s="144">
        <v>0</v>
      </c>
      <c r="BT158" s="144">
        <v>0</v>
      </c>
      <c r="BU158" s="155">
        <f t="shared" si="21"/>
        <v>0</v>
      </c>
      <c r="BV158" s="144">
        <v>10669.26</v>
      </c>
      <c r="BW158" s="144">
        <v>29084.070000000007</v>
      </c>
      <c r="BX158" s="157">
        <f t="shared" si="22"/>
        <v>39753.330000000009</v>
      </c>
      <c r="BY158" s="145"/>
    </row>
    <row r="159" spans="1:77" x14ac:dyDescent="0.25">
      <c r="A159" s="87">
        <v>3092</v>
      </c>
      <c r="B159" s="88" t="s">
        <v>324</v>
      </c>
      <c r="C159" s="136">
        <v>0</v>
      </c>
      <c r="D159" s="181">
        <v>171</v>
      </c>
      <c r="E159" s="136">
        <v>0</v>
      </c>
      <c r="F159" s="136">
        <v>1</v>
      </c>
      <c r="G159" s="132" t="str">
        <f t="shared" si="16"/>
        <v>No</v>
      </c>
      <c r="H159" s="132" t="s">
        <v>220</v>
      </c>
      <c r="I159" s="132" t="str">
        <f t="shared" si="23"/>
        <v>100-199</v>
      </c>
      <c r="J159" s="132">
        <f>IF(G159=Benchmarking!$I$4,1,0)</f>
        <v>1</v>
      </c>
      <c r="K159" s="132">
        <f>IF(Benchmarking!$I$6="All",1,IF(Benchmarking!$I$6=H159,1,0))</f>
        <v>1</v>
      </c>
      <c r="L159" s="132">
        <f>IF(Benchmarking!$I$8="All",1,IF(Benchmarking!$I$8=I159,1,0))</f>
        <v>1</v>
      </c>
      <c r="M159" s="132">
        <f t="shared" si="17"/>
        <v>1</v>
      </c>
      <c r="N159" s="133">
        <v>456162.69</v>
      </c>
      <c r="O159" s="133">
        <v>30.63</v>
      </c>
      <c r="P159" s="133">
        <v>99808</v>
      </c>
      <c r="Q159" s="133">
        <v>7536.33</v>
      </c>
      <c r="R159" s="133">
        <v>36613.279999999999</v>
      </c>
      <c r="S159" s="133">
        <v>0</v>
      </c>
      <c r="T159" s="133">
        <v>16135.9</v>
      </c>
      <c r="U159" s="133">
        <v>464</v>
      </c>
      <c r="V159" s="133">
        <v>3583.88</v>
      </c>
      <c r="W159" s="133">
        <v>311.60000000000002</v>
      </c>
      <c r="X159" s="133">
        <v>3670.32</v>
      </c>
      <c r="Y159" s="133">
        <v>5077.01</v>
      </c>
      <c r="Z159" s="133">
        <v>2502.62</v>
      </c>
      <c r="AA159" s="133">
        <v>19959.920000000002</v>
      </c>
      <c r="AB159" s="133">
        <v>1892.14</v>
      </c>
      <c r="AC159" s="133">
        <v>9106.33</v>
      </c>
      <c r="AD159" s="133">
        <v>14221.5</v>
      </c>
      <c r="AE159" s="133">
        <v>2684.71</v>
      </c>
      <c r="AF159" s="133">
        <v>44163.200000000004</v>
      </c>
      <c r="AG159" s="133">
        <v>3599.83</v>
      </c>
      <c r="AH159" s="133">
        <v>0</v>
      </c>
      <c r="AI159" s="133">
        <v>9071.85</v>
      </c>
      <c r="AJ159" s="133">
        <v>5446.4400000000005</v>
      </c>
      <c r="AK159" s="133">
        <v>0</v>
      </c>
      <c r="AL159" s="133">
        <v>26186.91</v>
      </c>
      <c r="AM159" s="133">
        <v>673</v>
      </c>
      <c r="AN159" s="133">
        <v>15379.34</v>
      </c>
      <c r="AO159" s="133">
        <v>16636.240000000002</v>
      </c>
      <c r="AP159" s="133">
        <v>0</v>
      </c>
      <c r="AQ159" s="133">
        <v>0</v>
      </c>
      <c r="AR159" s="133">
        <v>0</v>
      </c>
      <c r="AS159" s="133">
        <v>0</v>
      </c>
      <c r="AT159" s="133">
        <v>0</v>
      </c>
      <c r="AU159" s="134">
        <f t="shared" si="18"/>
        <v>-654216.50000000012</v>
      </c>
      <c r="AV159" s="135">
        <v>-62376.800000000003</v>
      </c>
      <c r="AW159" s="158">
        <f t="shared" si="19"/>
        <v>0</v>
      </c>
      <c r="AX159" s="158">
        <f t="shared" si="20"/>
        <v>-7087.2000000000016</v>
      </c>
      <c r="AY159" s="133">
        <v>0</v>
      </c>
      <c r="AZ159" s="133">
        <v>-34280</v>
      </c>
      <c r="BA159" s="133">
        <v>-2000</v>
      </c>
      <c r="BB159" s="133">
        <v>-1320</v>
      </c>
      <c r="BC159" s="133">
        <v>0</v>
      </c>
      <c r="BD159" s="133">
        <v>-6169.55</v>
      </c>
      <c r="BE159" s="133">
        <v>0</v>
      </c>
      <c r="BF159" s="133">
        <v>0</v>
      </c>
      <c r="BG159" s="133">
        <v>0</v>
      </c>
      <c r="BH159" s="133">
        <v>-13115.35</v>
      </c>
      <c r="BI159" s="133">
        <v>0</v>
      </c>
      <c r="BJ159" s="133">
        <v>0</v>
      </c>
      <c r="BK159" s="133">
        <v>0</v>
      </c>
      <c r="BL159" s="133">
        <v>0</v>
      </c>
      <c r="BM159" s="133">
        <v>-36932</v>
      </c>
      <c r="BN159" s="133">
        <v>0</v>
      </c>
      <c r="BO159" s="133">
        <v>0</v>
      </c>
      <c r="BP159" s="133">
        <v>-9025.6200000000008</v>
      </c>
      <c r="BQ159" s="133">
        <v>-723680.50000000012</v>
      </c>
      <c r="BR159" s="144">
        <v>0</v>
      </c>
      <c r="BS159" s="144">
        <v>0</v>
      </c>
      <c r="BT159" s="144">
        <v>0</v>
      </c>
      <c r="BU159" s="155">
        <f t="shared" si="21"/>
        <v>0</v>
      </c>
      <c r="BV159" s="144">
        <v>0</v>
      </c>
      <c r="BW159" s="144">
        <v>7087.2000000000016</v>
      </c>
      <c r="BX159" s="157">
        <f t="shared" si="22"/>
        <v>7087.2000000000016</v>
      </c>
      <c r="BY159" s="145"/>
    </row>
    <row r="160" spans="1:77" x14ac:dyDescent="0.25">
      <c r="A160" s="87">
        <v>3108</v>
      </c>
      <c r="B160" s="88" t="s">
        <v>325</v>
      </c>
      <c r="C160" s="136">
        <v>0</v>
      </c>
      <c r="D160" s="181">
        <v>206</v>
      </c>
      <c r="E160" s="136">
        <v>0</v>
      </c>
      <c r="F160" s="136">
        <v>9.25</v>
      </c>
      <c r="G160" s="132" t="str">
        <f t="shared" si="16"/>
        <v>No</v>
      </c>
      <c r="H160" s="132" t="s">
        <v>220</v>
      </c>
      <c r="I160" s="132" t="str">
        <f t="shared" si="23"/>
        <v>200-299</v>
      </c>
      <c r="J160" s="132">
        <f>IF(G160=Benchmarking!$I$4,1,0)</f>
        <v>1</v>
      </c>
      <c r="K160" s="132">
        <f>IF(Benchmarking!$I$6="All",1,IF(Benchmarking!$I$6=H160,1,0))</f>
        <v>1</v>
      </c>
      <c r="L160" s="132">
        <f>IF(Benchmarking!$I$8="All",1,IF(Benchmarking!$I$8=I160,1,0))</f>
        <v>0</v>
      </c>
      <c r="M160" s="132">
        <f t="shared" si="17"/>
        <v>0</v>
      </c>
      <c r="N160" s="133">
        <v>580068.07000000007</v>
      </c>
      <c r="O160" s="133">
        <v>14430.84</v>
      </c>
      <c r="P160" s="133">
        <v>269944</v>
      </c>
      <c r="Q160" s="133">
        <v>33745.89</v>
      </c>
      <c r="R160" s="133">
        <v>83525.42</v>
      </c>
      <c r="S160" s="133">
        <v>13309.36</v>
      </c>
      <c r="T160" s="133">
        <v>39195.43</v>
      </c>
      <c r="U160" s="133">
        <v>4077.1600000000003</v>
      </c>
      <c r="V160" s="133">
        <v>5486.99</v>
      </c>
      <c r="W160" s="133">
        <v>5056.88</v>
      </c>
      <c r="X160" s="133">
        <v>5071.32</v>
      </c>
      <c r="Y160" s="133">
        <v>14597.11</v>
      </c>
      <c r="Z160" s="133">
        <v>3409.98</v>
      </c>
      <c r="AA160" s="133">
        <v>13784.220000000001</v>
      </c>
      <c r="AB160" s="133">
        <v>4979.5600000000004</v>
      </c>
      <c r="AC160" s="133">
        <v>18684.77</v>
      </c>
      <c r="AD160" s="133">
        <v>23078.75</v>
      </c>
      <c r="AE160" s="133">
        <v>8897.14</v>
      </c>
      <c r="AF160" s="133">
        <v>60691.53</v>
      </c>
      <c r="AG160" s="133">
        <v>17956.810000000001</v>
      </c>
      <c r="AH160" s="133">
        <v>0</v>
      </c>
      <c r="AI160" s="133">
        <v>27773.87</v>
      </c>
      <c r="AJ160" s="133">
        <v>7953.03</v>
      </c>
      <c r="AK160" s="133">
        <v>5885.54</v>
      </c>
      <c r="AL160" s="133">
        <v>47111.05</v>
      </c>
      <c r="AM160" s="133">
        <v>1253</v>
      </c>
      <c r="AN160" s="133">
        <v>2750</v>
      </c>
      <c r="AO160" s="133">
        <v>23393.39</v>
      </c>
      <c r="AP160" s="133">
        <v>0</v>
      </c>
      <c r="AQ160" s="133">
        <v>163.59</v>
      </c>
      <c r="AR160" s="133">
        <v>26675.68</v>
      </c>
      <c r="AS160" s="133">
        <v>0</v>
      </c>
      <c r="AT160" s="133">
        <v>0</v>
      </c>
      <c r="AU160" s="134">
        <f t="shared" si="18"/>
        <v>-873926.34000000008</v>
      </c>
      <c r="AV160" s="135">
        <v>-144530.95000000001</v>
      </c>
      <c r="AW160" s="158">
        <f t="shared" si="19"/>
        <v>0</v>
      </c>
      <c r="AX160" s="158">
        <f t="shared" si="20"/>
        <v>-101640.54000000001</v>
      </c>
      <c r="AY160" s="133">
        <v>0</v>
      </c>
      <c r="AZ160" s="133">
        <v>-103805</v>
      </c>
      <c r="BA160" s="133">
        <v>-1200</v>
      </c>
      <c r="BB160" s="133">
        <v>-3136.52</v>
      </c>
      <c r="BC160" s="133">
        <v>-5019.2</v>
      </c>
      <c r="BD160" s="133">
        <v>-37285.01</v>
      </c>
      <c r="BE160" s="133">
        <v>-9657.25</v>
      </c>
      <c r="BF160" s="133">
        <v>-320</v>
      </c>
      <c r="BG160" s="133">
        <v>0</v>
      </c>
      <c r="BH160" s="133">
        <v>-10359.1</v>
      </c>
      <c r="BI160" s="133">
        <v>-1854.06</v>
      </c>
      <c r="BJ160" s="133">
        <v>0</v>
      </c>
      <c r="BK160" s="133">
        <v>0</v>
      </c>
      <c r="BL160" s="133">
        <v>0</v>
      </c>
      <c r="BM160" s="133">
        <v>-41061</v>
      </c>
      <c r="BN160" s="133">
        <v>0</v>
      </c>
      <c r="BO160" s="133">
        <v>0</v>
      </c>
      <c r="BP160" s="133">
        <v>-17963.34</v>
      </c>
      <c r="BQ160" s="133">
        <v>-1120097.83</v>
      </c>
      <c r="BR160" s="144">
        <v>0</v>
      </c>
      <c r="BS160" s="144">
        <v>0</v>
      </c>
      <c r="BT160" s="144">
        <v>0</v>
      </c>
      <c r="BU160" s="155">
        <f t="shared" si="21"/>
        <v>0</v>
      </c>
      <c r="BV160" s="144">
        <v>0</v>
      </c>
      <c r="BW160" s="144">
        <v>101640.54000000001</v>
      </c>
      <c r="BX160" s="157">
        <f t="shared" si="22"/>
        <v>101640.54000000001</v>
      </c>
      <c r="BY160" s="145"/>
    </row>
    <row r="161" spans="1:77" x14ac:dyDescent="0.25">
      <c r="A161" s="87">
        <v>3109</v>
      </c>
      <c r="B161" s="88" t="s">
        <v>326</v>
      </c>
      <c r="C161" s="136">
        <v>0</v>
      </c>
      <c r="D161" s="181">
        <v>201</v>
      </c>
      <c r="E161" s="136">
        <v>0</v>
      </c>
      <c r="F161" s="136">
        <v>7.333333333333333</v>
      </c>
      <c r="G161" s="132" t="str">
        <f t="shared" si="16"/>
        <v>No</v>
      </c>
      <c r="H161" s="132" t="s">
        <v>220</v>
      </c>
      <c r="I161" s="132" t="str">
        <f t="shared" si="23"/>
        <v>200-299</v>
      </c>
      <c r="J161" s="132">
        <f>IF(G161=Benchmarking!$I$4,1,0)</f>
        <v>1</v>
      </c>
      <c r="K161" s="132">
        <f>IF(Benchmarking!$I$6="All",1,IF(Benchmarking!$I$6=H161,1,0))</f>
        <v>1</v>
      </c>
      <c r="L161" s="132">
        <f>IF(Benchmarking!$I$8="All",1,IF(Benchmarking!$I$8=I161,1,0))</f>
        <v>0</v>
      </c>
      <c r="M161" s="132">
        <f t="shared" si="17"/>
        <v>0</v>
      </c>
      <c r="N161" s="133">
        <v>551510.21</v>
      </c>
      <c r="O161" s="133">
        <v>11497.24</v>
      </c>
      <c r="P161" s="133">
        <v>235929.83000000002</v>
      </c>
      <c r="Q161" s="133">
        <v>30425.23</v>
      </c>
      <c r="R161" s="133">
        <v>29310.25</v>
      </c>
      <c r="S161" s="133">
        <v>0</v>
      </c>
      <c r="T161" s="133">
        <v>14248.07</v>
      </c>
      <c r="U161" s="133">
        <v>3644.1800000000003</v>
      </c>
      <c r="V161" s="133">
        <v>4491.75</v>
      </c>
      <c r="W161" s="133">
        <v>2781.36</v>
      </c>
      <c r="X161" s="133">
        <v>5013.84</v>
      </c>
      <c r="Y161" s="133">
        <v>25571.33</v>
      </c>
      <c r="Z161" s="133">
        <v>8467.66</v>
      </c>
      <c r="AA161" s="133">
        <v>2278.25</v>
      </c>
      <c r="AB161" s="133">
        <v>1935.8500000000001</v>
      </c>
      <c r="AC161" s="133">
        <v>10931.45</v>
      </c>
      <c r="AD161" s="133">
        <v>31744</v>
      </c>
      <c r="AE161" s="133">
        <v>2927.34</v>
      </c>
      <c r="AF161" s="133">
        <v>70483.98</v>
      </c>
      <c r="AG161" s="133">
        <v>9607.77</v>
      </c>
      <c r="AH161" s="133">
        <v>2.95</v>
      </c>
      <c r="AI161" s="133">
        <v>9326.0300000000007</v>
      </c>
      <c r="AJ161" s="133">
        <v>7353.52</v>
      </c>
      <c r="AK161" s="133">
        <v>1792.58</v>
      </c>
      <c r="AL161" s="133">
        <v>32940.58</v>
      </c>
      <c r="AM161" s="133">
        <v>0</v>
      </c>
      <c r="AN161" s="133">
        <v>6558.5</v>
      </c>
      <c r="AO161" s="133">
        <v>19170.14</v>
      </c>
      <c r="AP161" s="133">
        <v>0</v>
      </c>
      <c r="AQ161" s="133">
        <v>0</v>
      </c>
      <c r="AR161" s="133">
        <v>0</v>
      </c>
      <c r="AS161" s="133">
        <v>0</v>
      </c>
      <c r="AT161" s="133">
        <v>0</v>
      </c>
      <c r="AU161" s="134">
        <f t="shared" si="18"/>
        <v>-807522.88</v>
      </c>
      <c r="AV161" s="135">
        <v>-99872.75</v>
      </c>
      <c r="AW161" s="158">
        <f t="shared" si="19"/>
        <v>0</v>
      </c>
      <c r="AX161" s="158">
        <f t="shared" si="20"/>
        <v>-54366.289999999994</v>
      </c>
      <c r="AY161" s="133">
        <v>0</v>
      </c>
      <c r="AZ161" s="133">
        <v>-25165</v>
      </c>
      <c r="BA161" s="133">
        <v>-1200</v>
      </c>
      <c r="BB161" s="133">
        <v>-14007.4</v>
      </c>
      <c r="BC161" s="133">
        <v>0</v>
      </c>
      <c r="BD161" s="133">
        <v>-19845.939999999999</v>
      </c>
      <c r="BE161" s="133">
        <v>0</v>
      </c>
      <c r="BF161" s="133">
        <v>-450</v>
      </c>
      <c r="BG161" s="133">
        <v>0</v>
      </c>
      <c r="BH161" s="133">
        <v>-13971.08</v>
      </c>
      <c r="BI161" s="133">
        <v>-4671.07</v>
      </c>
      <c r="BJ161" s="133">
        <v>0</v>
      </c>
      <c r="BK161" s="133">
        <v>0</v>
      </c>
      <c r="BL161" s="133">
        <v>0</v>
      </c>
      <c r="BM161" s="133">
        <v>-53461</v>
      </c>
      <c r="BN161" s="133">
        <v>0</v>
      </c>
      <c r="BO161" s="133">
        <v>-3362.05</v>
      </c>
      <c r="BP161" s="133">
        <v>-8003.13</v>
      </c>
      <c r="BQ161" s="133">
        <v>-961761.92</v>
      </c>
      <c r="BR161" s="144">
        <v>0</v>
      </c>
      <c r="BS161" s="144">
        <v>0</v>
      </c>
      <c r="BT161" s="144">
        <v>0</v>
      </c>
      <c r="BU161" s="155">
        <f t="shared" si="21"/>
        <v>0</v>
      </c>
      <c r="BV161" s="144">
        <v>0</v>
      </c>
      <c r="BW161" s="144">
        <v>54366.289999999994</v>
      </c>
      <c r="BX161" s="157">
        <f t="shared" si="22"/>
        <v>54366.289999999994</v>
      </c>
      <c r="BY161" s="145"/>
    </row>
    <row r="162" spans="1:77" x14ac:dyDescent="0.25">
      <c r="A162" s="87">
        <v>3111</v>
      </c>
      <c r="B162" s="88" t="s">
        <v>327</v>
      </c>
      <c r="C162" s="136">
        <v>0</v>
      </c>
      <c r="D162" s="181">
        <v>192</v>
      </c>
      <c r="E162" s="136">
        <v>0</v>
      </c>
      <c r="F162" s="136">
        <v>17.833333333333332</v>
      </c>
      <c r="G162" s="132" t="str">
        <f t="shared" si="16"/>
        <v>No</v>
      </c>
      <c r="H162" s="132" t="s">
        <v>220</v>
      </c>
      <c r="I162" s="132" t="str">
        <f t="shared" si="23"/>
        <v>100-199</v>
      </c>
      <c r="J162" s="132">
        <f>IF(G162=Benchmarking!$I$4,1,0)</f>
        <v>1</v>
      </c>
      <c r="K162" s="132">
        <f>IF(Benchmarking!$I$6="All",1,IF(Benchmarking!$I$6=H162,1,0))</f>
        <v>1</v>
      </c>
      <c r="L162" s="132">
        <f>IF(Benchmarking!$I$8="All",1,IF(Benchmarking!$I$8=I162,1,0))</f>
        <v>1</v>
      </c>
      <c r="M162" s="132">
        <f t="shared" si="17"/>
        <v>1</v>
      </c>
      <c r="N162" s="133">
        <v>561841.72</v>
      </c>
      <c r="O162" s="133">
        <v>0</v>
      </c>
      <c r="P162" s="133">
        <v>231565.41</v>
      </c>
      <c r="Q162" s="133">
        <v>27008.400000000001</v>
      </c>
      <c r="R162" s="133">
        <v>48747.93</v>
      </c>
      <c r="S162" s="133">
        <v>0</v>
      </c>
      <c r="T162" s="133">
        <v>0</v>
      </c>
      <c r="U162" s="133">
        <v>3255.06</v>
      </c>
      <c r="V162" s="133">
        <v>11449.32</v>
      </c>
      <c r="W162" s="133">
        <v>6726.62</v>
      </c>
      <c r="X162" s="133">
        <v>4225.32</v>
      </c>
      <c r="Y162" s="133">
        <v>71768.31</v>
      </c>
      <c r="Z162" s="133">
        <v>121736.08</v>
      </c>
      <c r="AA162" s="133">
        <v>7704.89</v>
      </c>
      <c r="AB162" s="133">
        <v>1793.06</v>
      </c>
      <c r="AC162" s="133">
        <v>9986.68</v>
      </c>
      <c r="AD162" s="133">
        <v>34048</v>
      </c>
      <c r="AE162" s="133">
        <v>7437.97</v>
      </c>
      <c r="AF162" s="133">
        <v>77024.990000000005</v>
      </c>
      <c r="AG162" s="133">
        <v>13469.43</v>
      </c>
      <c r="AH162" s="133">
        <v>0</v>
      </c>
      <c r="AI162" s="133">
        <v>4910.0600000000004</v>
      </c>
      <c r="AJ162" s="133">
        <v>6483.81</v>
      </c>
      <c r="AK162" s="133">
        <v>0</v>
      </c>
      <c r="AL162" s="133">
        <v>31598.7</v>
      </c>
      <c r="AM162" s="133">
        <v>33340.720000000001</v>
      </c>
      <c r="AN162" s="133">
        <v>0</v>
      </c>
      <c r="AO162" s="133">
        <v>20635.03</v>
      </c>
      <c r="AP162" s="133">
        <v>0</v>
      </c>
      <c r="AQ162" s="133">
        <v>0</v>
      </c>
      <c r="AR162" s="133">
        <v>0</v>
      </c>
      <c r="AS162" s="133">
        <v>0</v>
      </c>
      <c r="AT162" s="133">
        <v>0</v>
      </c>
      <c r="AU162" s="134">
        <f t="shared" si="18"/>
        <v>-844034.79000000015</v>
      </c>
      <c r="AV162" s="135">
        <v>-103451.22</v>
      </c>
      <c r="AW162" s="158">
        <f t="shared" si="19"/>
        <v>0</v>
      </c>
      <c r="AX162" s="158">
        <f t="shared" si="20"/>
        <v>-163737.59</v>
      </c>
      <c r="AY162" s="133">
        <v>0</v>
      </c>
      <c r="AZ162" s="133">
        <v>-83665</v>
      </c>
      <c r="BA162" s="133">
        <v>-8014.5</v>
      </c>
      <c r="BB162" s="133">
        <v>-65.66</v>
      </c>
      <c r="BC162" s="133">
        <v>-7975.37</v>
      </c>
      <c r="BD162" s="133">
        <v>-598.58000000000004</v>
      </c>
      <c r="BE162" s="133">
        <v>0</v>
      </c>
      <c r="BF162" s="133">
        <v>-3840</v>
      </c>
      <c r="BG162" s="133">
        <v>-18641.22</v>
      </c>
      <c r="BH162" s="133">
        <v>-3152</v>
      </c>
      <c r="BI162" s="133">
        <v>-13312.69</v>
      </c>
      <c r="BJ162" s="133">
        <v>0</v>
      </c>
      <c r="BK162" s="133">
        <v>0</v>
      </c>
      <c r="BL162" s="133">
        <v>0</v>
      </c>
      <c r="BM162" s="133">
        <v>-37056</v>
      </c>
      <c r="BN162" s="133">
        <v>0</v>
      </c>
      <c r="BO162" s="133">
        <v>-1800</v>
      </c>
      <c r="BP162" s="133">
        <v>-14812.300000000001</v>
      </c>
      <c r="BQ162" s="133">
        <v>-1111223.6000000001</v>
      </c>
      <c r="BR162" s="144">
        <v>0</v>
      </c>
      <c r="BS162" s="144">
        <v>0</v>
      </c>
      <c r="BT162" s="144">
        <v>0</v>
      </c>
      <c r="BU162" s="155">
        <f t="shared" si="21"/>
        <v>0</v>
      </c>
      <c r="BV162" s="144">
        <v>0</v>
      </c>
      <c r="BW162" s="144">
        <v>163737.59</v>
      </c>
      <c r="BX162" s="157">
        <f t="shared" si="22"/>
        <v>163737.59</v>
      </c>
      <c r="BY162" s="145"/>
    </row>
    <row r="163" spans="1:77" x14ac:dyDescent="0.25">
      <c r="A163" s="87">
        <v>3117</v>
      </c>
      <c r="B163" s="88" t="s">
        <v>328</v>
      </c>
      <c r="C163" s="136">
        <v>0</v>
      </c>
      <c r="D163" s="181">
        <v>207</v>
      </c>
      <c r="E163" s="136">
        <v>0</v>
      </c>
      <c r="F163" s="136">
        <v>5.666666666666667</v>
      </c>
      <c r="G163" s="132" t="str">
        <f t="shared" si="16"/>
        <v>No</v>
      </c>
      <c r="H163" s="132" t="s">
        <v>220</v>
      </c>
      <c r="I163" s="132" t="str">
        <f t="shared" si="23"/>
        <v>200-299</v>
      </c>
      <c r="J163" s="132">
        <f>IF(G163=Benchmarking!$I$4,1,0)</f>
        <v>1</v>
      </c>
      <c r="K163" s="132">
        <f>IF(Benchmarking!$I$6="All",1,IF(Benchmarking!$I$6=H163,1,0))</f>
        <v>1</v>
      </c>
      <c r="L163" s="132">
        <f>IF(Benchmarking!$I$8="All",1,IF(Benchmarking!$I$8=I163,1,0))</f>
        <v>0</v>
      </c>
      <c r="M163" s="132">
        <f t="shared" si="17"/>
        <v>0</v>
      </c>
      <c r="N163" s="133">
        <v>536697.9</v>
      </c>
      <c r="O163" s="133">
        <v>772.74</v>
      </c>
      <c r="P163" s="133">
        <v>210183.89</v>
      </c>
      <c r="Q163" s="133">
        <v>30109.64</v>
      </c>
      <c r="R163" s="133">
        <v>33709.1</v>
      </c>
      <c r="S163" s="133">
        <v>0</v>
      </c>
      <c r="T163" s="133">
        <v>23685.74</v>
      </c>
      <c r="U163" s="133">
        <v>3932.69</v>
      </c>
      <c r="V163" s="133">
        <v>3388</v>
      </c>
      <c r="W163" s="133">
        <v>389.5</v>
      </c>
      <c r="X163" s="133">
        <v>4672.92</v>
      </c>
      <c r="Y163" s="133">
        <v>3896.03</v>
      </c>
      <c r="Z163" s="133">
        <v>15950.380000000001</v>
      </c>
      <c r="AA163" s="133">
        <v>3396.83</v>
      </c>
      <c r="AB163" s="133">
        <v>9004</v>
      </c>
      <c r="AC163" s="133">
        <v>18074.580000000002</v>
      </c>
      <c r="AD163" s="133">
        <v>23827.25</v>
      </c>
      <c r="AE163" s="133">
        <v>9174.9600000000009</v>
      </c>
      <c r="AF163" s="133">
        <v>51823.91</v>
      </c>
      <c r="AG163" s="133">
        <v>10145.67</v>
      </c>
      <c r="AH163" s="133">
        <v>0</v>
      </c>
      <c r="AI163" s="133">
        <v>13606.14</v>
      </c>
      <c r="AJ163" s="133">
        <v>7148.01</v>
      </c>
      <c r="AK163" s="133">
        <v>10457.99</v>
      </c>
      <c r="AL163" s="133">
        <v>33389.5</v>
      </c>
      <c r="AM163" s="133">
        <v>0</v>
      </c>
      <c r="AN163" s="133">
        <v>27879</v>
      </c>
      <c r="AO163" s="133">
        <v>35910.31</v>
      </c>
      <c r="AP163" s="133">
        <v>0</v>
      </c>
      <c r="AQ163" s="133">
        <v>0</v>
      </c>
      <c r="AR163" s="133">
        <v>0</v>
      </c>
      <c r="AS163" s="133">
        <v>0</v>
      </c>
      <c r="AT163" s="133">
        <v>0</v>
      </c>
      <c r="AU163" s="134">
        <f t="shared" si="18"/>
        <v>-804187.75</v>
      </c>
      <c r="AV163" s="135">
        <v>-140171.42000000001</v>
      </c>
      <c r="AW163" s="158">
        <f t="shared" si="19"/>
        <v>0</v>
      </c>
      <c r="AX163" s="158">
        <f t="shared" si="20"/>
        <v>-18597.189999999999</v>
      </c>
      <c r="AY163" s="133">
        <v>0</v>
      </c>
      <c r="AZ163" s="133">
        <v>-72770</v>
      </c>
      <c r="BA163" s="133">
        <v>-1500</v>
      </c>
      <c r="BB163" s="133">
        <v>-795.81000000000006</v>
      </c>
      <c r="BC163" s="133">
        <v>-3000</v>
      </c>
      <c r="BD163" s="133">
        <v>-16765.09</v>
      </c>
      <c r="BE163" s="133">
        <v>-809.28</v>
      </c>
      <c r="BF163" s="133">
        <v>0</v>
      </c>
      <c r="BG163" s="133">
        <v>-4846.45</v>
      </c>
      <c r="BH163" s="133">
        <v>-2165</v>
      </c>
      <c r="BI163" s="133">
        <v>-266.7</v>
      </c>
      <c r="BJ163" s="133">
        <v>0</v>
      </c>
      <c r="BK163" s="133">
        <v>0</v>
      </c>
      <c r="BL163" s="133">
        <v>0</v>
      </c>
      <c r="BM163" s="133">
        <v>-36462</v>
      </c>
      <c r="BN163" s="133">
        <v>0</v>
      </c>
      <c r="BO163" s="133">
        <v>-2715</v>
      </c>
      <c r="BP163" s="133">
        <v>-14738.550000000001</v>
      </c>
      <c r="BQ163" s="133">
        <v>-962956.36</v>
      </c>
      <c r="BR163" s="144">
        <v>0</v>
      </c>
      <c r="BS163" s="144">
        <v>0</v>
      </c>
      <c r="BT163" s="144">
        <v>0</v>
      </c>
      <c r="BU163" s="155">
        <f t="shared" si="21"/>
        <v>0</v>
      </c>
      <c r="BV163" s="144">
        <v>0</v>
      </c>
      <c r="BW163" s="144">
        <v>18597.189999999999</v>
      </c>
      <c r="BX163" s="157">
        <f t="shared" si="22"/>
        <v>18597.189999999999</v>
      </c>
      <c r="BY163" s="145"/>
    </row>
    <row r="164" spans="1:77" x14ac:dyDescent="0.25">
      <c r="A164" s="87">
        <v>3120</v>
      </c>
      <c r="B164" s="88" t="s">
        <v>329</v>
      </c>
      <c r="C164" s="136">
        <v>0</v>
      </c>
      <c r="D164" s="181">
        <v>210</v>
      </c>
      <c r="E164" s="136">
        <v>0</v>
      </c>
      <c r="F164" s="136">
        <v>8.25</v>
      </c>
      <c r="G164" s="132" t="str">
        <f t="shared" si="16"/>
        <v>No</v>
      </c>
      <c r="H164" s="132" t="s">
        <v>220</v>
      </c>
      <c r="I164" s="132" t="str">
        <f t="shared" si="23"/>
        <v>200-299</v>
      </c>
      <c r="J164" s="132">
        <f>IF(G164=Benchmarking!$I$4,1,0)</f>
        <v>1</v>
      </c>
      <c r="K164" s="132">
        <f>IF(Benchmarking!$I$6="All",1,IF(Benchmarking!$I$6=H164,1,0))</f>
        <v>1</v>
      </c>
      <c r="L164" s="132">
        <f>IF(Benchmarking!$I$8="All",1,IF(Benchmarking!$I$8=I164,1,0))</f>
        <v>0</v>
      </c>
      <c r="M164" s="132">
        <f t="shared" si="17"/>
        <v>0</v>
      </c>
      <c r="N164" s="133">
        <v>559909.80000000005</v>
      </c>
      <c r="O164" s="133">
        <v>16529.34</v>
      </c>
      <c r="P164" s="133">
        <v>171582.81</v>
      </c>
      <c r="Q164" s="133">
        <v>12493.970000000001</v>
      </c>
      <c r="R164" s="133">
        <v>48457.32</v>
      </c>
      <c r="S164" s="133">
        <v>0</v>
      </c>
      <c r="T164" s="133">
        <v>19708.88</v>
      </c>
      <c r="U164" s="133">
        <v>3544.07</v>
      </c>
      <c r="V164" s="133">
        <v>1835</v>
      </c>
      <c r="W164" s="133">
        <v>3724.13</v>
      </c>
      <c r="X164" s="133">
        <v>921</v>
      </c>
      <c r="Y164" s="133">
        <v>8368.5400000000009</v>
      </c>
      <c r="Z164" s="133">
        <v>3406.36</v>
      </c>
      <c r="AA164" s="133">
        <v>19513.439999999999</v>
      </c>
      <c r="AB164" s="133">
        <v>489.32</v>
      </c>
      <c r="AC164" s="133">
        <v>26626.02</v>
      </c>
      <c r="AD164" s="133">
        <v>28672</v>
      </c>
      <c r="AE164" s="133">
        <v>3853.77</v>
      </c>
      <c r="AF164" s="133">
        <v>54097.020000000004</v>
      </c>
      <c r="AG164" s="133">
        <v>7237.54</v>
      </c>
      <c r="AH164" s="133">
        <v>0</v>
      </c>
      <c r="AI164" s="133">
        <v>12179.17</v>
      </c>
      <c r="AJ164" s="133">
        <v>6974.1</v>
      </c>
      <c r="AK164" s="133">
        <v>1484.15</v>
      </c>
      <c r="AL164" s="133">
        <v>32509.33</v>
      </c>
      <c r="AM164" s="133">
        <v>0</v>
      </c>
      <c r="AN164" s="133">
        <v>11443.77</v>
      </c>
      <c r="AO164" s="133">
        <v>15696.77</v>
      </c>
      <c r="AP164" s="133">
        <v>0</v>
      </c>
      <c r="AQ164" s="133">
        <v>0</v>
      </c>
      <c r="AR164" s="133">
        <v>0</v>
      </c>
      <c r="AS164" s="133">
        <v>0</v>
      </c>
      <c r="AT164" s="133">
        <v>0</v>
      </c>
      <c r="AU164" s="134">
        <f t="shared" si="18"/>
        <v>-827430.46000000008</v>
      </c>
      <c r="AV164" s="135">
        <v>-108401.2</v>
      </c>
      <c r="AW164" s="158">
        <f t="shared" si="19"/>
        <v>0</v>
      </c>
      <c r="AX164" s="158">
        <f t="shared" si="20"/>
        <v>-44203.150000000009</v>
      </c>
      <c r="AY164" s="133">
        <v>0</v>
      </c>
      <c r="AZ164" s="133">
        <v>-27210</v>
      </c>
      <c r="BA164" s="133">
        <v>0</v>
      </c>
      <c r="BB164" s="133">
        <v>-798.67000000000007</v>
      </c>
      <c r="BC164" s="133">
        <v>0</v>
      </c>
      <c r="BD164" s="133">
        <v>-2820.15</v>
      </c>
      <c r="BE164" s="133">
        <v>0</v>
      </c>
      <c r="BF164" s="133">
        <v>0</v>
      </c>
      <c r="BG164" s="133">
        <v>0</v>
      </c>
      <c r="BH164" s="133">
        <v>0</v>
      </c>
      <c r="BI164" s="133">
        <v>-23609.83</v>
      </c>
      <c r="BJ164" s="133">
        <v>0</v>
      </c>
      <c r="BK164" s="133">
        <v>0</v>
      </c>
      <c r="BL164" s="133">
        <v>0</v>
      </c>
      <c r="BM164" s="133">
        <v>-47981</v>
      </c>
      <c r="BN164" s="133">
        <v>0</v>
      </c>
      <c r="BO164" s="133">
        <v>-420</v>
      </c>
      <c r="BP164" s="133">
        <v>-9821.880000000001</v>
      </c>
      <c r="BQ164" s="133">
        <v>-980034.81</v>
      </c>
      <c r="BR164" s="144">
        <v>0</v>
      </c>
      <c r="BS164" s="144">
        <v>0</v>
      </c>
      <c r="BT164" s="144">
        <v>0</v>
      </c>
      <c r="BU164" s="155">
        <f t="shared" si="21"/>
        <v>0</v>
      </c>
      <c r="BV164" s="144">
        <v>0</v>
      </c>
      <c r="BW164" s="144">
        <v>44203.150000000009</v>
      </c>
      <c r="BX164" s="157">
        <f t="shared" si="22"/>
        <v>44203.150000000009</v>
      </c>
      <c r="BY164" s="145"/>
    </row>
    <row r="165" spans="1:77" x14ac:dyDescent="0.25">
      <c r="A165" s="87">
        <v>3122</v>
      </c>
      <c r="B165" s="88" t="s">
        <v>330</v>
      </c>
      <c r="C165" s="136">
        <v>0</v>
      </c>
      <c r="D165" s="181">
        <v>409</v>
      </c>
      <c r="E165" s="136">
        <v>0</v>
      </c>
      <c r="F165" s="136">
        <v>8.75</v>
      </c>
      <c r="G165" s="132" t="str">
        <f t="shared" si="16"/>
        <v>No</v>
      </c>
      <c r="H165" s="132" t="s">
        <v>220</v>
      </c>
      <c r="I165" s="132" t="str">
        <f t="shared" si="23"/>
        <v>400-499</v>
      </c>
      <c r="J165" s="132">
        <f>IF(G165=Benchmarking!$I$4,1,0)</f>
        <v>1</v>
      </c>
      <c r="K165" s="132">
        <f>IF(Benchmarking!$I$6="All",1,IF(Benchmarking!$I$6=H165,1,0))</f>
        <v>1</v>
      </c>
      <c r="L165" s="132">
        <f>IF(Benchmarking!$I$8="All",1,IF(Benchmarking!$I$8=I165,1,0))</f>
        <v>0</v>
      </c>
      <c r="M165" s="132">
        <f t="shared" si="17"/>
        <v>0</v>
      </c>
      <c r="N165" s="133">
        <v>1041099.35</v>
      </c>
      <c r="O165" s="133">
        <v>6610.49</v>
      </c>
      <c r="P165" s="133">
        <v>384427.27</v>
      </c>
      <c r="Q165" s="133">
        <v>45357.47</v>
      </c>
      <c r="R165" s="133">
        <v>93688.48</v>
      </c>
      <c r="S165" s="133">
        <v>65458.07</v>
      </c>
      <c r="T165" s="133">
        <v>83906.14</v>
      </c>
      <c r="U165" s="133">
        <v>8784.5</v>
      </c>
      <c r="V165" s="133">
        <v>4951.2</v>
      </c>
      <c r="W165" s="133">
        <v>798</v>
      </c>
      <c r="X165" s="133">
        <v>9570</v>
      </c>
      <c r="Y165" s="133">
        <v>4354.0600000000004</v>
      </c>
      <c r="Z165" s="133">
        <v>5298.7</v>
      </c>
      <c r="AA165" s="133">
        <v>4778.8</v>
      </c>
      <c r="AB165" s="133">
        <v>7660.59</v>
      </c>
      <c r="AC165" s="133">
        <v>19697.79</v>
      </c>
      <c r="AD165" s="133">
        <v>35072</v>
      </c>
      <c r="AE165" s="133">
        <v>10737.33</v>
      </c>
      <c r="AF165" s="133">
        <v>92171.57</v>
      </c>
      <c r="AG165" s="133">
        <v>11199.09</v>
      </c>
      <c r="AH165" s="133">
        <v>0</v>
      </c>
      <c r="AI165" s="133">
        <v>25274.95</v>
      </c>
      <c r="AJ165" s="133">
        <v>14629.56</v>
      </c>
      <c r="AK165" s="133">
        <v>16893.349999999999</v>
      </c>
      <c r="AL165" s="133">
        <v>55182.03</v>
      </c>
      <c r="AM165" s="133">
        <v>0</v>
      </c>
      <c r="AN165" s="133">
        <v>10482.68</v>
      </c>
      <c r="AO165" s="133">
        <v>51493.65</v>
      </c>
      <c r="AP165" s="133">
        <v>0</v>
      </c>
      <c r="AQ165" s="133">
        <v>0</v>
      </c>
      <c r="AR165" s="133">
        <v>40105.300000000003</v>
      </c>
      <c r="AS165" s="133">
        <v>0</v>
      </c>
      <c r="AT165" s="133">
        <v>0</v>
      </c>
      <c r="AU165" s="134">
        <f t="shared" si="18"/>
        <v>-1478243.0299999998</v>
      </c>
      <c r="AV165" s="135">
        <v>-335254.53999999998</v>
      </c>
      <c r="AW165" s="158">
        <f t="shared" si="19"/>
        <v>0</v>
      </c>
      <c r="AX165" s="158">
        <f t="shared" si="20"/>
        <v>-64404.37000000001</v>
      </c>
      <c r="AY165" s="133">
        <v>0</v>
      </c>
      <c r="AZ165" s="133">
        <v>-24520</v>
      </c>
      <c r="BA165" s="133">
        <v>0</v>
      </c>
      <c r="BB165" s="133">
        <v>-4355.57</v>
      </c>
      <c r="BC165" s="133">
        <v>-2321.34</v>
      </c>
      <c r="BD165" s="133">
        <v>-118064.3</v>
      </c>
      <c r="BE165" s="133">
        <v>-37347.82</v>
      </c>
      <c r="BF165" s="133">
        <v>0</v>
      </c>
      <c r="BG165" s="133">
        <v>0</v>
      </c>
      <c r="BH165" s="133">
        <v>-33233.93</v>
      </c>
      <c r="BI165" s="133">
        <v>-7353.08</v>
      </c>
      <c r="BJ165" s="133">
        <v>0</v>
      </c>
      <c r="BK165" s="133">
        <v>0</v>
      </c>
      <c r="BL165" s="133">
        <v>0</v>
      </c>
      <c r="BM165" s="133">
        <v>-89248</v>
      </c>
      <c r="BN165" s="133">
        <v>0</v>
      </c>
      <c r="BO165" s="133">
        <v>0</v>
      </c>
      <c r="BP165" s="133">
        <v>-16821.88</v>
      </c>
      <c r="BQ165" s="133">
        <v>-1877901.94</v>
      </c>
      <c r="BR165" s="144">
        <v>0</v>
      </c>
      <c r="BS165" s="144">
        <v>0</v>
      </c>
      <c r="BT165" s="144">
        <v>0</v>
      </c>
      <c r="BU165" s="155">
        <f t="shared" si="21"/>
        <v>0</v>
      </c>
      <c r="BV165" s="144">
        <v>0</v>
      </c>
      <c r="BW165" s="144">
        <v>64404.37000000001</v>
      </c>
      <c r="BX165" s="157">
        <f t="shared" si="22"/>
        <v>64404.37000000001</v>
      </c>
      <c r="BY165" s="145"/>
    </row>
    <row r="166" spans="1:77" x14ac:dyDescent="0.25">
      <c r="A166" s="87">
        <v>3123</v>
      </c>
      <c r="B166" s="88" t="s">
        <v>331</v>
      </c>
      <c r="C166" s="136">
        <v>0</v>
      </c>
      <c r="D166" s="181">
        <v>98</v>
      </c>
      <c r="E166" s="136">
        <v>0</v>
      </c>
      <c r="F166" s="136">
        <v>4.083333333333333</v>
      </c>
      <c r="G166" s="132" t="str">
        <f t="shared" si="16"/>
        <v>No</v>
      </c>
      <c r="H166" s="132" t="s">
        <v>220</v>
      </c>
      <c r="I166" s="132" t="str">
        <f t="shared" si="23"/>
        <v>0-99</v>
      </c>
      <c r="J166" s="132">
        <f>IF(G166=Benchmarking!$I$4,1,0)</f>
        <v>1</v>
      </c>
      <c r="K166" s="132">
        <f>IF(Benchmarking!$I$6="All",1,IF(Benchmarking!$I$6=H166,1,0))</f>
        <v>1</v>
      </c>
      <c r="L166" s="132">
        <f>IF(Benchmarking!$I$8="All",1,IF(Benchmarking!$I$8=I166,1,0))</f>
        <v>0</v>
      </c>
      <c r="M166" s="132">
        <f t="shared" si="17"/>
        <v>0</v>
      </c>
      <c r="N166" s="133">
        <v>298949.09000000003</v>
      </c>
      <c r="O166" s="133">
        <v>0</v>
      </c>
      <c r="P166" s="133">
        <v>136117.68</v>
      </c>
      <c r="Q166" s="133">
        <v>5943.36</v>
      </c>
      <c r="R166" s="133">
        <v>29886.190000000002</v>
      </c>
      <c r="S166" s="133">
        <v>0</v>
      </c>
      <c r="T166" s="133">
        <v>4174.16</v>
      </c>
      <c r="U166" s="133">
        <v>1872.69</v>
      </c>
      <c r="V166" s="133">
        <v>1722</v>
      </c>
      <c r="W166" s="133">
        <v>2897.37</v>
      </c>
      <c r="X166" s="133">
        <v>2282.7600000000002</v>
      </c>
      <c r="Y166" s="133">
        <v>11823.84</v>
      </c>
      <c r="Z166" s="133">
        <v>1328.58</v>
      </c>
      <c r="AA166" s="133">
        <v>2383.96</v>
      </c>
      <c r="AB166" s="133">
        <v>2069.54</v>
      </c>
      <c r="AC166" s="133">
        <v>4708.7300000000005</v>
      </c>
      <c r="AD166" s="133">
        <v>6112.75</v>
      </c>
      <c r="AE166" s="133">
        <v>3737.44</v>
      </c>
      <c r="AF166" s="133">
        <v>23176.240000000002</v>
      </c>
      <c r="AG166" s="133">
        <v>10774.91</v>
      </c>
      <c r="AH166" s="133">
        <v>0</v>
      </c>
      <c r="AI166" s="133">
        <v>11172.6</v>
      </c>
      <c r="AJ166" s="133">
        <v>3387.42</v>
      </c>
      <c r="AK166" s="133">
        <v>1101.6200000000001</v>
      </c>
      <c r="AL166" s="133">
        <v>11065.09</v>
      </c>
      <c r="AM166" s="133">
        <v>6086</v>
      </c>
      <c r="AN166" s="133">
        <v>8656</v>
      </c>
      <c r="AO166" s="133">
        <v>15285.06</v>
      </c>
      <c r="AP166" s="133">
        <v>0</v>
      </c>
      <c r="AQ166" s="133">
        <v>0</v>
      </c>
      <c r="AR166" s="133">
        <v>2954.98</v>
      </c>
      <c r="AS166" s="133">
        <v>0</v>
      </c>
      <c r="AT166" s="133">
        <v>0</v>
      </c>
      <c r="AU166" s="134">
        <f t="shared" si="18"/>
        <v>-458228.59</v>
      </c>
      <c r="AV166" s="135">
        <v>-50635.05</v>
      </c>
      <c r="AW166" s="158">
        <f t="shared" si="19"/>
        <v>0</v>
      </c>
      <c r="AX166" s="158">
        <f t="shared" si="20"/>
        <v>-39971.74</v>
      </c>
      <c r="AY166" s="133">
        <v>0</v>
      </c>
      <c r="AZ166" s="133">
        <v>-28429</v>
      </c>
      <c r="BA166" s="133">
        <v>0</v>
      </c>
      <c r="BB166" s="133">
        <v>-4393.28</v>
      </c>
      <c r="BC166" s="133">
        <v>0</v>
      </c>
      <c r="BD166" s="133">
        <v>-11348.53</v>
      </c>
      <c r="BE166" s="133">
        <v>-22.86</v>
      </c>
      <c r="BF166" s="133">
        <v>0</v>
      </c>
      <c r="BG166" s="133">
        <v>-13300.32</v>
      </c>
      <c r="BH166" s="133">
        <v>-670.30000000000007</v>
      </c>
      <c r="BI166" s="133">
        <v>-413.6</v>
      </c>
      <c r="BJ166" s="133">
        <v>0</v>
      </c>
      <c r="BK166" s="133">
        <v>0</v>
      </c>
      <c r="BL166" s="133">
        <v>0</v>
      </c>
      <c r="BM166" s="133">
        <v>-27071</v>
      </c>
      <c r="BN166" s="133">
        <v>0</v>
      </c>
      <c r="BO166" s="133">
        <v>0</v>
      </c>
      <c r="BP166" s="133">
        <v>-6391.05</v>
      </c>
      <c r="BQ166" s="133">
        <v>-548835.38</v>
      </c>
      <c r="BR166" s="144">
        <v>0</v>
      </c>
      <c r="BS166" s="144">
        <v>0</v>
      </c>
      <c r="BT166" s="144">
        <v>0</v>
      </c>
      <c r="BU166" s="155">
        <f t="shared" si="21"/>
        <v>0</v>
      </c>
      <c r="BV166" s="144">
        <v>3823.9599999999991</v>
      </c>
      <c r="BW166" s="144">
        <v>36147.78</v>
      </c>
      <c r="BX166" s="157">
        <f t="shared" si="22"/>
        <v>39971.74</v>
      </c>
      <c r="BY166" s="145"/>
    </row>
    <row r="167" spans="1:77" x14ac:dyDescent="0.25">
      <c r="A167" s="87">
        <v>3126</v>
      </c>
      <c r="B167" s="88" t="s">
        <v>332</v>
      </c>
      <c r="C167" s="136">
        <v>0</v>
      </c>
      <c r="D167" s="181">
        <v>103</v>
      </c>
      <c r="E167" s="136">
        <v>0</v>
      </c>
      <c r="F167" s="136">
        <v>2.75</v>
      </c>
      <c r="G167" s="132" t="str">
        <f t="shared" si="16"/>
        <v>No</v>
      </c>
      <c r="H167" s="132" t="s">
        <v>220</v>
      </c>
      <c r="I167" s="132" t="str">
        <f t="shared" si="23"/>
        <v>100-199</v>
      </c>
      <c r="J167" s="132">
        <f>IF(G167=Benchmarking!$I$4,1,0)</f>
        <v>1</v>
      </c>
      <c r="K167" s="132">
        <f>IF(Benchmarking!$I$6="All",1,IF(Benchmarking!$I$6=H167,1,0))</f>
        <v>1</v>
      </c>
      <c r="L167" s="132">
        <f>IF(Benchmarking!$I$8="All",1,IF(Benchmarking!$I$8=I167,1,0))</f>
        <v>1</v>
      </c>
      <c r="M167" s="132">
        <f t="shared" si="17"/>
        <v>1</v>
      </c>
      <c r="N167" s="133">
        <v>327171.34000000003</v>
      </c>
      <c r="O167" s="133">
        <v>0</v>
      </c>
      <c r="P167" s="133">
        <v>103459.31</v>
      </c>
      <c r="Q167" s="133">
        <v>8599.25</v>
      </c>
      <c r="R167" s="133">
        <v>30496.87</v>
      </c>
      <c r="S167" s="133">
        <v>0</v>
      </c>
      <c r="T167" s="133">
        <v>0</v>
      </c>
      <c r="U167" s="133">
        <v>2575.37</v>
      </c>
      <c r="V167" s="133">
        <v>3350</v>
      </c>
      <c r="W167" s="133">
        <v>3058.7400000000002</v>
      </c>
      <c r="X167" s="133">
        <v>2349.96</v>
      </c>
      <c r="Y167" s="133">
        <v>1840.02</v>
      </c>
      <c r="Z167" s="133">
        <v>4866.6400000000003</v>
      </c>
      <c r="AA167" s="133">
        <v>12025.66</v>
      </c>
      <c r="AB167" s="133">
        <v>5179.59</v>
      </c>
      <c r="AC167" s="133">
        <v>7923.83</v>
      </c>
      <c r="AD167" s="133">
        <v>11227.5</v>
      </c>
      <c r="AE167" s="133">
        <v>6394.18</v>
      </c>
      <c r="AF167" s="133">
        <v>11289.89</v>
      </c>
      <c r="AG167" s="133">
        <v>18263.64</v>
      </c>
      <c r="AH167" s="133">
        <v>0</v>
      </c>
      <c r="AI167" s="133">
        <v>6326.42</v>
      </c>
      <c r="AJ167" s="133">
        <v>3487.05</v>
      </c>
      <c r="AK167" s="133">
        <v>1315.98</v>
      </c>
      <c r="AL167" s="133">
        <v>19806.89</v>
      </c>
      <c r="AM167" s="133">
        <v>2500</v>
      </c>
      <c r="AN167" s="133">
        <v>10269.800000000001</v>
      </c>
      <c r="AO167" s="133">
        <v>24211.260000000002</v>
      </c>
      <c r="AP167" s="133">
        <v>0</v>
      </c>
      <c r="AQ167" s="133">
        <v>0</v>
      </c>
      <c r="AR167" s="133">
        <v>5475</v>
      </c>
      <c r="AS167" s="133">
        <v>0</v>
      </c>
      <c r="AT167" s="133">
        <v>0</v>
      </c>
      <c r="AU167" s="134">
        <f t="shared" si="18"/>
        <v>-471713.46</v>
      </c>
      <c r="AV167" s="135">
        <v>-68688.7</v>
      </c>
      <c r="AW167" s="158">
        <f t="shared" si="19"/>
        <v>0</v>
      </c>
      <c r="AX167" s="158">
        <f t="shared" si="20"/>
        <v>-14678.51</v>
      </c>
      <c r="AY167" s="133">
        <v>0</v>
      </c>
      <c r="AZ167" s="133">
        <v>-38632.47</v>
      </c>
      <c r="BA167" s="133">
        <v>-22165.64</v>
      </c>
      <c r="BB167" s="133">
        <v>-4539.3599999999997</v>
      </c>
      <c r="BC167" s="133">
        <v>0</v>
      </c>
      <c r="BD167" s="133">
        <v>-8976.68</v>
      </c>
      <c r="BE167" s="133">
        <v>0</v>
      </c>
      <c r="BF167" s="133">
        <v>-3004.02</v>
      </c>
      <c r="BG167" s="133">
        <v>-1919.48</v>
      </c>
      <c r="BH167" s="133">
        <v>-819.5</v>
      </c>
      <c r="BI167" s="133">
        <v>-4191.28</v>
      </c>
      <c r="BJ167" s="133">
        <v>0</v>
      </c>
      <c r="BK167" s="133">
        <v>0</v>
      </c>
      <c r="BL167" s="133">
        <v>0</v>
      </c>
      <c r="BM167" s="133">
        <v>-33227</v>
      </c>
      <c r="BN167" s="133">
        <v>0</v>
      </c>
      <c r="BO167" s="133">
        <v>0</v>
      </c>
      <c r="BP167" s="133">
        <v>-7640.21</v>
      </c>
      <c r="BQ167" s="133">
        <v>-555080.67000000004</v>
      </c>
      <c r="BR167" s="144">
        <v>0</v>
      </c>
      <c r="BS167" s="144">
        <v>0</v>
      </c>
      <c r="BT167" s="144">
        <v>0</v>
      </c>
      <c r="BU167" s="155">
        <f t="shared" si="21"/>
        <v>0</v>
      </c>
      <c r="BV167" s="144">
        <v>0</v>
      </c>
      <c r="BW167" s="144">
        <v>14678.51</v>
      </c>
      <c r="BX167" s="157">
        <f t="shared" si="22"/>
        <v>14678.51</v>
      </c>
      <c r="BY167" s="145"/>
    </row>
    <row r="168" spans="1:77" x14ac:dyDescent="0.25">
      <c r="A168" s="87">
        <v>3129</v>
      </c>
      <c r="B168" s="88" t="s">
        <v>333</v>
      </c>
      <c r="C168" s="136">
        <v>29</v>
      </c>
      <c r="D168" s="181">
        <v>142</v>
      </c>
      <c r="E168" s="136">
        <v>0</v>
      </c>
      <c r="F168" s="136">
        <v>10</v>
      </c>
      <c r="G168" s="132" t="str">
        <f t="shared" si="16"/>
        <v>Yes</v>
      </c>
      <c r="H168" s="132" t="s">
        <v>109</v>
      </c>
      <c r="I168" s="132" t="str">
        <f t="shared" si="23"/>
        <v>100-199</v>
      </c>
      <c r="J168" s="132">
        <f>IF(G168=Benchmarking!$I$4,1,0)</f>
        <v>0</v>
      </c>
      <c r="K168" s="132">
        <f>IF(Benchmarking!$I$6="All",1,IF(Benchmarking!$I$6=H168,1,0))</f>
        <v>1</v>
      </c>
      <c r="L168" s="132">
        <f>IF(Benchmarking!$I$8="All",1,IF(Benchmarking!$I$8=I168,1,0))</f>
        <v>1</v>
      </c>
      <c r="M168" s="132">
        <f t="shared" si="17"/>
        <v>0</v>
      </c>
      <c r="N168" s="133">
        <v>454820.13</v>
      </c>
      <c r="O168" s="133">
        <v>0</v>
      </c>
      <c r="P168" s="133">
        <v>328759.53000000003</v>
      </c>
      <c r="Q168" s="133">
        <v>43777.58</v>
      </c>
      <c r="R168" s="133">
        <v>64456.62</v>
      </c>
      <c r="S168" s="133">
        <v>0</v>
      </c>
      <c r="T168" s="133">
        <v>50160.85</v>
      </c>
      <c r="U168" s="133">
        <v>5109.84</v>
      </c>
      <c r="V168" s="133">
        <v>2750</v>
      </c>
      <c r="W168" s="133">
        <v>3421.05</v>
      </c>
      <c r="X168" s="133">
        <v>3697.56</v>
      </c>
      <c r="Y168" s="133">
        <v>6723.85</v>
      </c>
      <c r="Z168" s="133">
        <v>303.40000000000003</v>
      </c>
      <c r="AA168" s="133">
        <v>5455.9800000000005</v>
      </c>
      <c r="AB168" s="133">
        <v>4501.88</v>
      </c>
      <c r="AC168" s="133">
        <v>12770.64</v>
      </c>
      <c r="AD168" s="133">
        <v>31488</v>
      </c>
      <c r="AE168" s="133">
        <v>8949.880000000001</v>
      </c>
      <c r="AF168" s="133">
        <v>31594.14</v>
      </c>
      <c r="AG168" s="133">
        <v>4084.98</v>
      </c>
      <c r="AH168" s="133">
        <v>0</v>
      </c>
      <c r="AI168" s="133">
        <v>13008.34</v>
      </c>
      <c r="AJ168" s="133">
        <v>5649.21</v>
      </c>
      <c r="AK168" s="133">
        <v>4103.17</v>
      </c>
      <c r="AL168" s="133">
        <v>52329.54</v>
      </c>
      <c r="AM168" s="133">
        <v>2033.82</v>
      </c>
      <c r="AN168" s="133">
        <v>61798.58</v>
      </c>
      <c r="AO168" s="133">
        <v>11971.61</v>
      </c>
      <c r="AP168" s="133">
        <v>0</v>
      </c>
      <c r="AQ168" s="133">
        <v>0</v>
      </c>
      <c r="AR168" s="133">
        <v>37698</v>
      </c>
      <c r="AS168" s="133">
        <v>0</v>
      </c>
      <c r="AT168" s="133">
        <v>0</v>
      </c>
      <c r="AU168" s="134">
        <f t="shared" si="18"/>
        <v>-845990.42000000016</v>
      </c>
      <c r="AV168" s="135">
        <v>-89817.03</v>
      </c>
      <c r="AW168" s="158">
        <f t="shared" si="19"/>
        <v>0</v>
      </c>
      <c r="AX168" s="158">
        <f t="shared" si="20"/>
        <v>-146568.68</v>
      </c>
      <c r="AY168" s="133">
        <v>0</v>
      </c>
      <c r="AZ168" s="133">
        <v>-53110</v>
      </c>
      <c r="BA168" s="133">
        <v>0</v>
      </c>
      <c r="BB168" s="133">
        <v>-1537.06</v>
      </c>
      <c r="BC168" s="133">
        <v>0</v>
      </c>
      <c r="BD168" s="133">
        <v>-43836.74</v>
      </c>
      <c r="BE168" s="133">
        <v>-3236.36</v>
      </c>
      <c r="BF168" s="133">
        <v>-4480</v>
      </c>
      <c r="BG168" s="133">
        <v>0</v>
      </c>
      <c r="BH168" s="133">
        <v>-15357.95</v>
      </c>
      <c r="BI168" s="133">
        <v>0</v>
      </c>
      <c r="BJ168" s="133">
        <v>0</v>
      </c>
      <c r="BK168" s="133">
        <v>0</v>
      </c>
      <c r="BL168" s="133">
        <v>0</v>
      </c>
      <c r="BM168" s="133">
        <v>-59421</v>
      </c>
      <c r="BN168" s="133">
        <v>0</v>
      </c>
      <c r="BO168" s="133">
        <v>-4451</v>
      </c>
      <c r="BP168" s="133">
        <v>-10464.17</v>
      </c>
      <c r="BQ168" s="133">
        <v>-1082376.1300000001</v>
      </c>
      <c r="BR168" s="144">
        <v>0</v>
      </c>
      <c r="BS168" s="144">
        <v>0</v>
      </c>
      <c r="BT168" s="144">
        <v>0</v>
      </c>
      <c r="BU168" s="155">
        <f t="shared" si="21"/>
        <v>0</v>
      </c>
      <c r="BV168" s="144">
        <v>0</v>
      </c>
      <c r="BW168" s="144">
        <v>146568.68</v>
      </c>
      <c r="BX168" s="157">
        <f t="shared" si="22"/>
        <v>146568.68</v>
      </c>
      <c r="BY168" s="145"/>
    </row>
    <row r="169" spans="1:77" x14ac:dyDescent="0.25">
      <c r="A169" s="87">
        <v>3130</v>
      </c>
      <c r="B169" s="88" t="s">
        <v>334</v>
      </c>
      <c r="C169" s="136">
        <v>0</v>
      </c>
      <c r="D169" s="181">
        <v>129</v>
      </c>
      <c r="E169" s="136">
        <v>0</v>
      </c>
      <c r="F169" s="136">
        <v>4.416666666666667</v>
      </c>
      <c r="G169" s="132" t="str">
        <f t="shared" si="16"/>
        <v>No</v>
      </c>
      <c r="H169" s="132" t="s">
        <v>220</v>
      </c>
      <c r="I169" s="132" t="str">
        <f t="shared" si="23"/>
        <v>100-199</v>
      </c>
      <c r="J169" s="132">
        <f>IF(G169=Benchmarking!$I$4,1,0)</f>
        <v>1</v>
      </c>
      <c r="K169" s="132">
        <f>IF(Benchmarking!$I$6="All",1,IF(Benchmarking!$I$6=H169,1,0))</f>
        <v>1</v>
      </c>
      <c r="L169" s="132">
        <f>IF(Benchmarking!$I$8="All",1,IF(Benchmarking!$I$8=I169,1,0))</f>
        <v>1</v>
      </c>
      <c r="M169" s="132">
        <f t="shared" si="17"/>
        <v>1</v>
      </c>
      <c r="N169" s="133">
        <v>407917.32</v>
      </c>
      <c r="O169" s="133">
        <v>26853.89</v>
      </c>
      <c r="P169" s="133">
        <v>78183.02</v>
      </c>
      <c r="Q169" s="133">
        <v>0</v>
      </c>
      <c r="R169" s="133">
        <v>23835.29</v>
      </c>
      <c r="S169" s="133">
        <v>0</v>
      </c>
      <c r="T169" s="133">
        <v>16163.140000000001</v>
      </c>
      <c r="U169" s="133">
        <v>2278.2200000000003</v>
      </c>
      <c r="V169" s="133">
        <v>1832.8</v>
      </c>
      <c r="W169" s="133">
        <v>4258.74</v>
      </c>
      <c r="X169" s="133">
        <v>3021.36</v>
      </c>
      <c r="Y169" s="133">
        <v>1517.53</v>
      </c>
      <c r="Z169" s="133">
        <v>0</v>
      </c>
      <c r="AA169" s="133">
        <v>9439.2800000000007</v>
      </c>
      <c r="AB169" s="133">
        <v>3156.38</v>
      </c>
      <c r="AC169" s="133">
        <v>7622.51</v>
      </c>
      <c r="AD169" s="133">
        <v>8732.5</v>
      </c>
      <c r="AE169" s="133">
        <v>4580.6400000000003</v>
      </c>
      <c r="AF169" s="133">
        <v>30687.93</v>
      </c>
      <c r="AG169" s="133">
        <v>6521.33</v>
      </c>
      <c r="AH169" s="133">
        <v>0</v>
      </c>
      <c r="AI169" s="133">
        <v>13885.19</v>
      </c>
      <c r="AJ169" s="133">
        <v>4483.3500000000004</v>
      </c>
      <c r="AK169" s="133">
        <v>4058.81</v>
      </c>
      <c r="AL169" s="133">
        <v>15470.49</v>
      </c>
      <c r="AM169" s="133">
        <v>0</v>
      </c>
      <c r="AN169" s="133">
        <v>18355.45</v>
      </c>
      <c r="AO169" s="133">
        <v>17298.670000000002</v>
      </c>
      <c r="AP169" s="133">
        <v>0</v>
      </c>
      <c r="AQ169" s="133">
        <v>0</v>
      </c>
      <c r="AR169" s="133">
        <v>8217.51</v>
      </c>
      <c r="AS169" s="133">
        <v>0</v>
      </c>
      <c r="AT169" s="133">
        <v>0</v>
      </c>
      <c r="AU169" s="134">
        <f t="shared" si="18"/>
        <v>-553745.62</v>
      </c>
      <c r="AV169" s="135">
        <v>-29190.55</v>
      </c>
      <c r="AW169" s="158">
        <f t="shared" si="19"/>
        <v>0</v>
      </c>
      <c r="AX169" s="158">
        <f t="shared" si="20"/>
        <v>-54725.36</v>
      </c>
      <c r="AY169" s="133">
        <v>0</v>
      </c>
      <c r="AZ169" s="133">
        <v>-12105</v>
      </c>
      <c r="BA169" s="133">
        <v>0</v>
      </c>
      <c r="BB169" s="133">
        <v>-802.28</v>
      </c>
      <c r="BC169" s="133">
        <v>0</v>
      </c>
      <c r="BD169" s="133">
        <v>-14710.960000000001</v>
      </c>
      <c r="BE169" s="133">
        <v>0</v>
      </c>
      <c r="BF169" s="133">
        <v>0</v>
      </c>
      <c r="BG169" s="133">
        <v>0</v>
      </c>
      <c r="BH169" s="133">
        <v>-11814</v>
      </c>
      <c r="BI169" s="133">
        <v>-14310</v>
      </c>
      <c r="BJ169" s="133">
        <v>0</v>
      </c>
      <c r="BK169" s="133">
        <v>0</v>
      </c>
      <c r="BL169" s="133">
        <v>0</v>
      </c>
      <c r="BM169" s="133">
        <v>-38446.71</v>
      </c>
      <c r="BN169" s="133">
        <v>0</v>
      </c>
      <c r="BO169" s="133">
        <v>-1080</v>
      </c>
      <c r="BP169" s="133">
        <v>-6257.29</v>
      </c>
      <c r="BQ169" s="133">
        <v>-637661.53</v>
      </c>
      <c r="BR169" s="144">
        <v>0</v>
      </c>
      <c r="BS169" s="144">
        <v>0</v>
      </c>
      <c r="BT169" s="144">
        <v>0</v>
      </c>
      <c r="BU169" s="155">
        <f t="shared" si="21"/>
        <v>0</v>
      </c>
      <c r="BV169" s="144">
        <v>13607.75</v>
      </c>
      <c r="BW169" s="144">
        <v>41117.61</v>
      </c>
      <c r="BX169" s="157">
        <f t="shared" si="22"/>
        <v>54725.36</v>
      </c>
      <c r="BY169" s="145"/>
    </row>
    <row r="170" spans="1:77" x14ac:dyDescent="0.25">
      <c r="A170" s="87">
        <v>3134</v>
      </c>
      <c r="B170" s="88" t="s">
        <v>335</v>
      </c>
      <c r="C170" s="136">
        <v>0</v>
      </c>
      <c r="D170" s="181">
        <v>97</v>
      </c>
      <c r="E170" s="136">
        <v>0</v>
      </c>
      <c r="F170" s="136">
        <v>5.666666666666667</v>
      </c>
      <c r="G170" s="132" t="str">
        <f t="shared" si="16"/>
        <v>No</v>
      </c>
      <c r="H170" s="132" t="s">
        <v>220</v>
      </c>
      <c r="I170" s="132" t="str">
        <f t="shared" si="23"/>
        <v>0-99</v>
      </c>
      <c r="J170" s="132">
        <f>IF(G170=Benchmarking!$I$4,1,0)</f>
        <v>1</v>
      </c>
      <c r="K170" s="132">
        <f>IF(Benchmarking!$I$6="All",1,IF(Benchmarking!$I$6=H170,1,0))</f>
        <v>1</v>
      </c>
      <c r="L170" s="132">
        <f>IF(Benchmarking!$I$8="All",1,IF(Benchmarking!$I$8=I170,1,0))</f>
        <v>0</v>
      </c>
      <c r="M170" s="132">
        <f t="shared" si="17"/>
        <v>0</v>
      </c>
      <c r="N170" s="133">
        <v>312928.18</v>
      </c>
      <c r="O170" s="133">
        <v>0</v>
      </c>
      <c r="P170" s="133">
        <v>108137.07</v>
      </c>
      <c r="Q170" s="133">
        <v>7587.13</v>
      </c>
      <c r="R170" s="133">
        <v>40080.730000000003</v>
      </c>
      <c r="S170" s="133">
        <v>0</v>
      </c>
      <c r="T170" s="133">
        <v>3407.77</v>
      </c>
      <c r="U170" s="133">
        <v>2121.46</v>
      </c>
      <c r="V170" s="133">
        <v>2610.19</v>
      </c>
      <c r="W170" s="133">
        <v>4689.9000000000005</v>
      </c>
      <c r="X170" s="133">
        <v>2014.2</v>
      </c>
      <c r="Y170" s="133">
        <v>8025.51</v>
      </c>
      <c r="Z170" s="133">
        <v>3052.11</v>
      </c>
      <c r="AA170" s="133">
        <v>14580.84</v>
      </c>
      <c r="AB170" s="133">
        <v>3684.6800000000003</v>
      </c>
      <c r="AC170" s="133">
        <v>13833.25</v>
      </c>
      <c r="AD170" s="133">
        <v>14221.5</v>
      </c>
      <c r="AE170" s="133">
        <v>3515.36</v>
      </c>
      <c r="AF170" s="133">
        <v>17908.57</v>
      </c>
      <c r="AG170" s="133">
        <v>5980.56</v>
      </c>
      <c r="AH170" s="133">
        <v>0</v>
      </c>
      <c r="AI170" s="133">
        <v>8249.39</v>
      </c>
      <c r="AJ170" s="133">
        <v>2988.9</v>
      </c>
      <c r="AK170" s="133">
        <v>0.2</v>
      </c>
      <c r="AL170" s="133">
        <v>19935.41</v>
      </c>
      <c r="AM170" s="133">
        <v>5711.1</v>
      </c>
      <c r="AN170" s="133">
        <v>26075.47</v>
      </c>
      <c r="AO170" s="133">
        <v>17331.73</v>
      </c>
      <c r="AP170" s="133">
        <v>0</v>
      </c>
      <c r="AQ170" s="133">
        <v>0</v>
      </c>
      <c r="AR170" s="133">
        <v>0</v>
      </c>
      <c r="AS170" s="133">
        <v>0</v>
      </c>
      <c r="AT170" s="133">
        <v>0</v>
      </c>
      <c r="AU170" s="134">
        <f t="shared" si="18"/>
        <v>-462331.34</v>
      </c>
      <c r="AV170" s="135">
        <v>-36354.620000000003</v>
      </c>
      <c r="AW170" s="158">
        <f t="shared" si="19"/>
        <v>0</v>
      </c>
      <c r="AX170" s="158">
        <f t="shared" si="20"/>
        <v>-52945.200000000012</v>
      </c>
      <c r="AY170" s="133">
        <v>0</v>
      </c>
      <c r="AZ170" s="133">
        <v>-18050</v>
      </c>
      <c r="BA170" s="133">
        <v>0</v>
      </c>
      <c r="BB170" s="133">
        <v>-752.32</v>
      </c>
      <c r="BC170" s="133">
        <v>0</v>
      </c>
      <c r="BD170" s="133">
        <v>-7001.8</v>
      </c>
      <c r="BE170" s="133">
        <v>0</v>
      </c>
      <c r="BF170" s="133">
        <v>-3200</v>
      </c>
      <c r="BG170" s="133">
        <v>0</v>
      </c>
      <c r="BH170" s="133">
        <v>-1417.25</v>
      </c>
      <c r="BI170" s="133">
        <v>-1505</v>
      </c>
      <c r="BJ170" s="133">
        <v>0</v>
      </c>
      <c r="BK170" s="133">
        <v>0</v>
      </c>
      <c r="BL170" s="133">
        <v>0</v>
      </c>
      <c r="BM170" s="133">
        <v>-35804</v>
      </c>
      <c r="BN170" s="133">
        <v>0</v>
      </c>
      <c r="BO170" s="133">
        <v>0</v>
      </c>
      <c r="BP170" s="133">
        <v>-4875.43</v>
      </c>
      <c r="BQ170" s="133">
        <v>-551631.16</v>
      </c>
      <c r="BR170" s="144">
        <v>0</v>
      </c>
      <c r="BS170" s="144">
        <v>0</v>
      </c>
      <c r="BT170" s="144">
        <v>0</v>
      </c>
      <c r="BU170" s="155">
        <f t="shared" si="21"/>
        <v>0</v>
      </c>
      <c r="BV170" s="144">
        <v>13399.4</v>
      </c>
      <c r="BW170" s="144">
        <v>39545.80000000001</v>
      </c>
      <c r="BX170" s="157">
        <f t="shared" si="22"/>
        <v>52945.200000000012</v>
      </c>
      <c r="BY170" s="145"/>
    </row>
    <row r="171" spans="1:77" x14ac:dyDescent="0.25">
      <c r="A171" s="87">
        <v>3136</v>
      </c>
      <c r="B171" s="88" t="s">
        <v>336</v>
      </c>
      <c r="C171" s="136">
        <v>0</v>
      </c>
      <c r="D171" s="181">
        <v>102</v>
      </c>
      <c r="E171" s="136">
        <v>0</v>
      </c>
      <c r="F171" s="136">
        <v>1.75</v>
      </c>
      <c r="G171" s="132" t="str">
        <f t="shared" si="16"/>
        <v>No</v>
      </c>
      <c r="H171" s="132" t="s">
        <v>220</v>
      </c>
      <c r="I171" s="132" t="str">
        <f t="shared" si="23"/>
        <v>100-199</v>
      </c>
      <c r="J171" s="132">
        <f>IF(G171=Benchmarking!$I$4,1,0)</f>
        <v>1</v>
      </c>
      <c r="K171" s="132">
        <f>IF(Benchmarking!$I$6="All",1,IF(Benchmarking!$I$6=H171,1,0))</f>
        <v>1</v>
      </c>
      <c r="L171" s="132">
        <f>IF(Benchmarking!$I$8="All",1,IF(Benchmarking!$I$8=I171,1,0))</f>
        <v>1</v>
      </c>
      <c r="M171" s="132">
        <f t="shared" si="17"/>
        <v>1</v>
      </c>
      <c r="N171" s="133">
        <v>292981.28999999998</v>
      </c>
      <c r="O171" s="133">
        <v>17273.91</v>
      </c>
      <c r="P171" s="133">
        <v>104204.96</v>
      </c>
      <c r="Q171" s="133">
        <v>2362.9700000000003</v>
      </c>
      <c r="R171" s="133">
        <v>35813.53</v>
      </c>
      <c r="S171" s="133">
        <v>0</v>
      </c>
      <c r="T171" s="133">
        <v>0</v>
      </c>
      <c r="U171" s="133">
        <v>2427.29</v>
      </c>
      <c r="V171" s="133">
        <v>1679.5</v>
      </c>
      <c r="W171" s="133">
        <v>4022.7000000000003</v>
      </c>
      <c r="X171" s="133">
        <v>2305.2000000000003</v>
      </c>
      <c r="Y171" s="133">
        <v>6711.81</v>
      </c>
      <c r="Z171" s="133">
        <v>3003.82</v>
      </c>
      <c r="AA171" s="133">
        <v>11337.18</v>
      </c>
      <c r="AB171" s="133">
        <v>533.79</v>
      </c>
      <c r="AC171" s="133">
        <v>8567.7199999999993</v>
      </c>
      <c r="AD171" s="133">
        <v>5501.4800000000005</v>
      </c>
      <c r="AE171" s="133">
        <v>6085.7</v>
      </c>
      <c r="AF171" s="133">
        <v>37169.120000000003</v>
      </c>
      <c r="AG171" s="133">
        <v>5883.6500000000005</v>
      </c>
      <c r="AH171" s="133">
        <v>0</v>
      </c>
      <c r="AI171" s="133">
        <v>6232.53</v>
      </c>
      <c r="AJ171" s="133">
        <v>3420.63</v>
      </c>
      <c r="AK171" s="133">
        <v>164.25</v>
      </c>
      <c r="AL171" s="133">
        <v>19434.82</v>
      </c>
      <c r="AM171" s="133">
        <v>7972</v>
      </c>
      <c r="AN171" s="133">
        <v>13032.25</v>
      </c>
      <c r="AO171" s="133">
        <v>6378.77</v>
      </c>
      <c r="AP171" s="133">
        <v>0</v>
      </c>
      <c r="AQ171" s="133">
        <v>0</v>
      </c>
      <c r="AR171" s="133">
        <v>0</v>
      </c>
      <c r="AS171" s="133">
        <v>0</v>
      </c>
      <c r="AT171" s="133">
        <v>0</v>
      </c>
      <c r="AU171" s="134">
        <f t="shared" si="18"/>
        <v>-448005.70999999996</v>
      </c>
      <c r="AV171" s="135">
        <v>-34636.58</v>
      </c>
      <c r="AW171" s="158">
        <f t="shared" si="19"/>
        <v>0</v>
      </c>
      <c r="AX171" s="158">
        <f t="shared" si="20"/>
        <v>-28376.010000000002</v>
      </c>
      <c r="AY171" s="133">
        <v>0</v>
      </c>
      <c r="AZ171" s="133">
        <v>-14184.800000000001</v>
      </c>
      <c r="BA171" s="133">
        <v>-1980</v>
      </c>
      <c r="BB171" s="133">
        <v>-3257.67</v>
      </c>
      <c r="BC171" s="133">
        <v>0</v>
      </c>
      <c r="BD171" s="133">
        <v>-8560.06</v>
      </c>
      <c r="BE171" s="133">
        <v>0</v>
      </c>
      <c r="BF171" s="133">
        <v>-13043.550000000001</v>
      </c>
      <c r="BG171" s="133">
        <v>0</v>
      </c>
      <c r="BH171" s="133">
        <v>-979.5</v>
      </c>
      <c r="BI171" s="133">
        <v>-950</v>
      </c>
      <c r="BJ171" s="133">
        <v>0</v>
      </c>
      <c r="BK171" s="133">
        <v>0</v>
      </c>
      <c r="BL171" s="133">
        <v>0</v>
      </c>
      <c r="BM171" s="133">
        <v>-36579</v>
      </c>
      <c r="BN171" s="133">
        <v>0</v>
      </c>
      <c r="BO171" s="133">
        <v>0</v>
      </c>
      <c r="BP171" s="133">
        <v>-5187.29</v>
      </c>
      <c r="BQ171" s="133">
        <v>-511018.3</v>
      </c>
      <c r="BR171" s="144">
        <v>0</v>
      </c>
      <c r="BS171" s="144">
        <v>0</v>
      </c>
      <c r="BT171" s="144">
        <v>0</v>
      </c>
      <c r="BU171" s="155">
        <f t="shared" si="21"/>
        <v>0</v>
      </c>
      <c r="BV171" s="144">
        <v>4438.5600000000013</v>
      </c>
      <c r="BW171" s="144">
        <v>23937.45</v>
      </c>
      <c r="BX171" s="157">
        <f t="shared" si="22"/>
        <v>28376.010000000002</v>
      </c>
      <c r="BY171" s="145"/>
    </row>
    <row r="172" spans="1:77" x14ac:dyDescent="0.25">
      <c r="A172" s="87">
        <v>3137</v>
      </c>
      <c r="B172" s="88" t="s">
        <v>337</v>
      </c>
      <c r="C172" s="136">
        <v>0</v>
      </c>
      <c r="D172" s="181">
        <v>88</v>
      </c>
      <c r="E172" s="136">
        <v>0</v>
      </c>
      <c r="F172" s="136">
        <v>3.25</v>
      </c>
      <c r="G172" s="132" t="str">
        <f t="shared" si="16"/>
        <v>No</v>
      </c>
      <c r="H172" s="132" t="s">
        <v>220</v>
      </c>
      <c r="I172" s="132" t="str">
        <f t="shared" si="23"/>
        <v>0-99</v>
      </c>
      <c r="J172" s="132">
        <f>IF(G172=Benchmarking!$I$4,1,0)</f>
        <v>1</v>
      </c>
      <c r="K172" s="132">
        <f>IF(Benchmarking!$I$6="All",1,IF(Benchmarking!$I$6=H172,1,0))</f>
        <v>1</v>
      </c>
      <c r="L172" s="132">
        <f>IF(Benchmarking!$I$8="All",1,IF(Benchmarking!$I$8=I172,1,0))</f>
        <v>0</v>
      </c>
      <c r="M172" s="132">
        <f t="shared" si="17"/>
        <v>0</v>
      </c>
      <c r="N172" s="133">
        <v>333551.45</v>
      </c>
      <c r="O172" s="133">
        <v>2122.73</v>
      </c>
      <c r="P172" s="133">
        <v>91842.26</v>
      </c>
      <c r="Q172" s="133">
        <v>3323.6800000000003</v>
      </c>
      <c r="R172" s="133">
        <v>34820.550000000003</v>
      </c>
      <c r="S172" s="133">
        <v>0</v>
      </c>
      <c r="T172" s="133">
        <v>18058.920000000002</v>
      </c>
      <c r="U172" s="133">
        <v>2092.9700000000003</v>
      </c>
      <c r="V172" s="133">
        <v>5369.2</v>
      </c>
      <c r="W172" s="133">
        <v>5961.12</v>
      </c>
      <c r="X172" s="133">
        <v>2081.4</v>
      </c>
      <c r="Y172" s="133">
        <v>9323</v>
      </c>
      <c r="Z172" s="133">
        <v>4438.66</v>
      </c>
      <c r="AA172" s="133">
        <v>12512.82</v>
      </c>
      <c r="AB172" s="133">
        <v>1267.19</v>
      </c>
      <c r="AC172" s="133">
        <v>6921.77</v>
      </c>
      <c r="AD172" s="133">
        <v>11976</v>
      </c>
      <c r="AE172" s="133">
        <v>5640.03</v>
      </c>
      <c r="AF172" s="133">
        <v>44234.29</v>
      </c>
      <c r="AG172" s="133">
        <v>12618.470000000001</v>
      </c>
      <c r="AH172" s="133">
        <v>0</v>
      </c>
      <c r="AI172" s="133">
        <v>3090.92</v>
      </c>
      <c r="AJ172" s="133">
        <v>3088.53</v>
      </c>
      <c r="AK172" s="133">
        <v>0</v>
      </c>
      <c r="AL172" s="133">
        <v>17312.54</v>
      </c>
      <c r="AM172" s="133">
        <v>0</v>
      </c>
      <c r="AN172" s="133">
        <v>2626.79</v>
      </c>
      <c r="AO172" s="133">
        <v>18226.350000000002</v>
      </c>
      <c r="AP172" s="133">
        <v>0</v>
      </c>
      <c r="AQ172" s="133">
        <v>0</v>
      </c>
      <c r="AR172" s="133">
        <v>17232.45</v>
      </c>
      <c r="AS172" s="133">
        <v>0</v>
      </c>
      <c r="AT172" s="133">
        <v>0</v>
      </c>
      <c r="AU172" s="134">
        <f t="shared" si="18"/>
        <v>-436708.35</v>
      </c>
      <c r="AV172" s="135">
        <v>-47617.52</v>
      </c>
      <c r="AW172" s="158">
        <f t="shared" si="19"/>
        <v>0</v>
      </c>
      <c r="AX172" s="158">
        <f t="shared" si="20"/>
        <v>-36139.83</v>
      </c>
      <c r="AY172" s="133">
        <v>0</v>
      </c>
      <c r="AZ172" s="133">
        <v>-23175</v>
      </c>
      <c r="BA172" s="133">
        <v>-1200</v>
      </c>
      <c r="BB172" s="133">
        <v>-2877.4500000000003</v>
      </c>
      <c r="BC172" s="133">
        <v>0</v>
      </c>
      <c r="BD172" s="133">
        <v>-20598.650000000001</v>
      </c>
      <c r="BE172" s="133">
        <v>-5072.84</v>
      </c>
      <c r="BF172" s="133">
        <v>0</v>
      </c>
      <c r="BG172" s="133">
        <v>0</v>
      </c>
      <c r="BH172" s="133">
        <v>-8192.2000000000007</v>
      </c>
      <c r="BI172" s="133">
        <v>-4983.24</v>
      </c>
      <c r="BJ172" s="133">
        <v>0</v>
      </c>
      <c r="BK172" s="133">
        <v>0</v>
      </c>
      <c r="BL172" s="133">
        <v>0</v>
      </c>
      <c r="BM172" s="133">
        <v>-33576</v>
      </c>
      <c r="BN172" s="133">
        <v>-565.49</v>
      </c>
      <c r="BO172" s="133">
        <v>-821.67000000000007</v>
      </c>
      <c r="BP172" s="133">
        <v>-4897.51</v>
      </c>
      <c r="BQ172" s="133">
        <v>-520465.7</v>
      </c>
      <c r="BR172" s="144">
        <v>0</v>
      </c>
      <c r="BS172" s="144">
        <v>0</v>
      </c>
      <c r="BT172" s="144">
        <v>0</v>
      </c>
      <c r="BU172" s="155">
        <f t="shared" si="21"/>
        <v>0</v>
      </c>
      <c r="BV172" s="144">
        <v>4024.4100000000008</v>
      </c>
      <c r="BW172" s="144">
        <v>32115.42</v>
      </c>
      <c r="BX172" s="157">
        <f t="shared" si="22"/>
        <v>36139.83</v>
      </c>
      <c r="BY172" s="145"/>
    </row>
    <row r="173" spans="1:77" x14ac:dyDescent="0.25">
      <c r="A173" s="87">
        <v>3138</v>
      </c>
      <c r="B173" s="88" t="s">
        <v>338</v>
      </c>
      <c r="C173" s="136">
        <v>0</v>
      </c>
      <c r="D173" s="181">
        <v>88</v>
      </c>
      <c r="E173" s="136">
        <v>0</v>
      </c>
      <c r="F173" s="136">
        <v>3.3333333333333335</v>
      </c>
      <c r="G173" s="132" t="str">
        <f t="shared" si="16"/>
        <v>No</v>
      </c>
      <c r="H173" s="132" t="s">
        <v>220</v>
      </c>
      <c r="I173" s="132" t="str">
        <f t="shared" si="23"/>
        <v>0-99</v>
      </c>
      <c r="J173" s="132">
        <f>IF(G173=Benchmarking!$I$4,1,0)</f>
        <v>1</v>
      </c>
      <c r="K173" s="132">
        <f>IF(Benchmarking!$I$6="All",1,IF(Benchmarking!$I$6=H173,1,0))</f>
        <v>1</v>
      </c>
      <c r="L173" s="132">
        <f>IF(Benchmarking!$I$8="All",1,IF(Benchmarking!$I$8=I173,1,0))</f>
        <v>0</v>
      </c>
      <c r="M173" s="132">
        <f t="shared" si="17"/>
        <v>0</v>
      </c>
      <c r="N173" s="133">
        <v>270032.40000000002</v>
      </c>
      <c r="O173" s="133">
        <v>5884.3</v>
      </c>
      <c r="P173" s="133">
        <v>85318.290000000008</v>
      </c>
      <c r="Q173" s="133">
        <v>7275.76</v>
      </c>
      <c r="R173" s="133">
        <v>46018.11</v>
      </c>
      <c r="S173" s="133">
        <v>0</v>
      </c>
      <c r="T173" s="133">
        <v>6980.03</v>
      </c>
      <c r="U173" s="133">
        <v>1956.4</v>
      </c>
      <c r="V173" s="133">
        <v>1219.1500000000001</v>
      </c>
      <c r="W173" s="133">
        <v>4145.2700000000004</v>
      </c>
      <c r="X173" s="133">
        <v>1924.68</v>
      </c>
      <c r="Y173" s="133">
        <v>9458.65</v>
      </c>
      <c r="Z173" s="133">
        <v>1178.6400000000001</v>
      </c>
      <c r="AA173" s="133">
        <v>13774.68</v>
      </c>
      <c r="AB173" s="133">
        <v>482.04</v>
      </c>
      <c r="AC173" s="133">
        <v>11250.23</v>
      </c>
      <c r="AD173" s="133">
        <v>8358.25</v>
      </c>
      <c r="AE173" s="133">
        <v>14067.15</v>
      </c>
      <c r="AF173" s="133">
        <v>13703.45</v>
      </c>
      <c r="AG173" s="133">
        <v>5377.2</v>
      </c>
      <c r="AH173" s="133">
        <v>0</v>
      </c>
      <c r="AI173" s="133">
        <v>7122.37</v>
      </c>
      <c r="AJ173" s="133">
        <v>2856.06</v>
      </c>
      <c r="AK173" s="133">
        <v>70.2</v>
      </c>
      <c r="AL173" s="133">
        <v>18930.37</v>
      </c>
      <c r="AM173" s="133">
        <v>21137.98</v>
      </c>
      <c r="AN173" s="133">
        <v>8042.27</v>
      </c>
      <c r="AO173" s="133">
        <v>5074.3</v>
      </c>
      <c r="AP173" s="133">
        <v>0</v>
      </c>
      <c r="AQ173" s="133">
        <v>0</v>
      </c>
      <c r="AR173" s="133">
        <v>0</v>
      </c>
      <c r="AS173" s="133">
        <v>0</v>
      </c>
      <c r="AT173" s="133">
        <v>0</v>
      </c>
      <c r="AU173" s="134">
        <f t="shared" si="18"/>
        <v>-415327.48</v>
      </c>
      <c r="AV173" s="135">
        <v>-36305.480000000003</v>
      </c>
      <c r="AW173" s="158">
        <f t="shared" si="19"/>
        <v>0</v>
      </c>
      <c r="AX173" s="158">
        <f t="shared" si="20"/>
        <v>-29167.910000000003</v>
      </c>
      <c r="AY173" s="133">
        <v>0</v>
      </c>
      <c r="AZ173" s="133">
        <v>-33625</v>
      </c>
      <c r="BA173" s="133">
        <v>0</v>
      </c>
      <c r="BB173" s="133">
        <v>-58.31</v>
      </c>
      <c r="BC173" s="133">
        <v>0</v>
      </c>
      <c r="BD173" s="133">
        <v>-4241.87</v>
      </c>
      <c r="BE173" s="133">
        <v>-157.43</v>
      </c>
      <c r="BF173" s="133">
        <v>-4073.85</v>
      </c>
      <c r="BG173" s="133">
        <v>0</v>
      </c>
      <c r="BH173" s="133">
        <v>0</v>
      </c>
      <c r="BI173" s="133">
        <v>-15648.210000000001</v>
      </c>
      <c r="BJ173" s="133">
        <v>0</v>
      </c>
      <c r="BK173" s="133">
        <v>0</v>
      </c>
      <c r="BL173" s="133">
        <v>0</v>
      </c>
      <c r="BM173" s="133">
        <v>-29435</v>
      </c>
      <c r="BN173" s="133">
        <v>0</v>
      </c>
      <c r="BO173" s="133">
        <v>-675</v>
      </c>
      <c r="BP173" s="133">
        <v>-6510.2</v>
      </c>
      <c r="BQ173" s="133">
        <v>-480800.87</v>
      </c>
      <c r="BR173" s="144">
        <v>0</v>
      </c>
      <c r="BS173" s="144">
        <v>0</v>
      </c>
      <c r="BT173" s="144">
        <v>0</v>
      </c>
      <c r="BU173" s="155">
        <f t="shared" si="21"/>
        <v>0</v>
      </c>
      <c r="BV173" s="144">
        <v>7897.9999999999991</v>
      </c>
      <c r="BW173" s="144">
        <v>21269.910000000003</v>
      </c>
      <c r="BX173" s="157">
        <f t="shared" si="22"/>
        <v>29167.910000000003</v>
      </c>
      <c r="BY173" s="145"/>
    </row>
    <row r="174" spans="1:77" x14ac:dyDescent="0.25">
      <c r="A174" s="87">
        <v>3139</v>
      </c>
      <c r="B174" s="88" t="s">
        <v>339</v>
      </c>
      <c r="C174" s="136">
        <v>0</v>
      </c>
      <c r="D174" s="181">
        <v>100</v>
      </c>
      <c r="E174" s="136">
        <v>0</v>
      </c>
      <c r="F174" s="136">
        <v>4.75</v>
      </c>
      <c r="G174" s="132" t="str">
        <f t="shared" si="16"/>
        <v>No</v>
      </c>
      <c r="H174" s="132" t="s">
        <v>220</v>
      </c>
      <c r="I174" s="132" t="str">
        <f t="shared" si="23"/>
        <v>100-199</v>
      </c>
      <c r="J174" s="132">
        <f>IF(G174=Benchmarking!$I$4,1,0)</f>
        <v>1</v>
      </c>
      <c r="K174" s="132">
        <f>IF(Benchmarking!$I$6="All",1,IF(Benchmarking!$I$6=H174,1,0))</f>
        <v>1</v>
      </c>
      <c r="L174" s="132">
        <f>IF(Benchmarking!$I$8="All",1,IF(Benchmarking!$I$8=I174,1,0))</f>
        <v>1</v>
      </c>
      <c r="M174" s="132">
        <f t="shared" si="17"/>
        <v>1</v>
      </c>
      <c r="N174" s="133">
        <v>292028.25</v>
      </c>
      <c r="O174" s="133">
        <v>0</v>
      </c>
      <c r="P174" s="133">
        <v>119083.71</v>
      </c>
      <c r="Q174" s="133">
        <v>0</v>
      </c>
      <c r="R174" s="133">
        <v>36282.89</v>
      </c>
      <c r="S174" s="133">
        <v>0</v>
      </c>
      <c r="T174" s="133">
        <v>6295.7</v>
      </c>
      <c r="U174" s="133">
        <v>2079.42</v>
      </c>
      <c r="V174" s="133">
        <v>7276.75</v>
      </c>
      <c r="W174" s="133">
        <v>2080.6999999999998</v>
      </c>
      <c r="X174" s="133">
        <v>2081.4</v>
      </c>
      <c r="Y174" s="133">
        <v>7530.52</v>
      </c>
      <c r="Z174" s="133">
        <v>2228.44</v>
      </c>
      <c r="AA174" s="133">
        <v>7149.96</v>
      </c>
      <c r="AB174" s="133">
        <v>949</v>
      </c>
      <c r="AC174" s="133">
        <v>9228.17</v>
      </c>
      <c r="AD174" s="133">
        <v>15968</v>
      </c>
      <c r="AE174" s="133">
        <v>5349.88</v>
      </c>
      <c r="AF174" s="133">
        <v>39864.51</v>
      </c>
      <c r="AG174" s="133">
        <v>8807.36</v>
      </c>
      <c r="AH174" s="133">
        <v>0</v>
      </c>
      <c r="AI174" s="133">
        <v>7660.7</v>
      </c>
      <c r="AJ174" s="133">
        <v>3088.53</v>
      </c>
      <c r="AK174" s="133">
        <v>2394.5700000000002</v>
      </c>
      <c r="AL174" s="133">
        <v>23120.240000000002</v>
      </c>
      <c r="AM174" s="133">
        <v>2470.09</v>
      </c>
      <c r="AN174" s="133">
        <v>7085.54</v>
      </c>
      <c r="AO174" s="133">
        <v>10513.48</v>
      </c>
      <c r="AP174" s="133">
        <v>0</v>
      </c>
      <c r="AQ174" s="133">
        <v>0</v>
      </c>
      <c r="AR174" s="133">
        <v>0</v>
      </c>
      <c r="AS174" s="133">
        <v>0</v>
      </c>
      <c r="AT174" s="133">
        <v>0</v>
      </c>
      <c r="AU174" s="134">
        <f t="shared" si="18"/>
        <v>-439402.44999999995</v>
      </c>
      <c r="AV174" s="135">
        <v>-33036.910000000003</v>
      </c>
      <c r="AW174" s="158">
        <f t="shared" si="19"/>
        <v>0</v>
      </c>
      <c r="AX174" s="158">
        <f t="shared" si="20"/>
        <v>-40101.5</v>
      </c>
      <c r="AY174" s="133">
        <v>0</v>
      </c>
      <c r="AZ174" s="133">
        <v>-21830</v>
      </c>
      <c r="BA174" s="133">
        <v>0</v>
      </c>
      <c r="BB174" s="133">
        <v>-2102.38</v>
      </c>
      <c r="BC174" s="133">
        <v>-1530</v>
      </c>
      <c r="BD174" s="133">
        <v>-7893.67</v>
      </c>
      <c r="BE174" s="133">
        <v>-8841.2000000000007</v>
      </c>
      <c r="BF174" s="133">
        <v>0</v>
      </c>
      <c r="BG174" s="133">
        <v>-764.81000000000006</v>
      </c>
      <c r="BH174" s="133">
        <v>-5676</v>
      </c>
      <c r="BI174" s="133">
        <v>-2670.9700000000003</v>
      </c>
      <c r="BJ174" s="133">
        <v>0</v>
      </c>
      <c r="BK174" s="133">
        <v>0</v>
      </c>
      <c r="BL174" s="133">
        <v>0</v>
      </c>
      <c r="BM174" s="133">
        <v>-31635</v>
      </c>
      <c r="BN174" s="133">
        <v>0</v>
      </c>
      <c r="BO174" s="133">
        <v>-108.5</v>
      </c>
      <c r="BP174" s="133">
        <v>-5516.45</v>
      </c>
      <c r="BQ174" s="133">
        <v>-512540.86</v>
      </c>
      <c r="BR174" s="144">
        <v>0</v>
      </c>
      <c r="BS174" s="144">
        <v>0</v>
      </c>
      <c r="BT174" s="144">
        <v>0</v>
      </c>
      <c r="BU174" s="155">
        <f t="shared" si="21"/>
        <v>0</v>
      </c>
      <c r="BV174" s="144">
        <v>12807.330000000002</v>
      </c>
      <c r="BW174" s="144">
        <v>27294.170000000002</v>
      </c>
      <c r="BX174" s="157">
        <f t="shared" si="22"/>
        <v>40101.5</v>
      </c>
      <c r="BY174" s="145"/>
    </row>
    <row r="175" spans="1:77" x14ac:dyDescent="0.25">
      <c r="A175" s="87">
        <v>3145</v>
      </c>
      <c r="B175" s="88" t="s">
        <v>340</v>
      </c>
      <c r="C175" s="136">
        <v>0</v>
      </c>
      <c r="D175" s="181">
        <v>162</v>
      </c>
      <c r="E175" s="136">
        <v>0</v>
      </c>
      <c r="F175" s="136">
        <v>7.583333333333333</v>
      </c>
      <c r="G175" s="132" t="str">
        <f t="shared" si="16"/>
        <v>No</v>
      </c>
      <c r="H175" s="132" t="s">
        <v>220</v>
      </c>
      <c r="I175" s="132" t="str">
        <f t="shared" si="23"/>
        <v>100-199</v>
      </c>
      <c r="J175" s="132">
        <f>IF(G175=Benchmarking!$I$4,1,0)</f>
        <v>1</v>
      </c>
      <c r="K175" s="132">
        <f>IF(Benchmarking!$I$6="All",1,IF(Benchmarking!$I$6=H175,1,0))</f>
        <v>1</v>
      </c>
      <c r="L175" s="132">
        <f>IF(Benchmarking!$I$8="All",1,IF(Benchmarking!$I$8=I175,1,0))</f>
        <v>1</v>
      </c>
      <c r="M175" s="132">
        <f t="shared" si="17"/>
        <v>1</v>
      </c>
      <c r="N175" s="133">
        <v>419662.57</v>
      </c>
      <c r="O175" s="133">
        <v>0</v>
      </c>
      <c r="P175" s="133">
        <v>168999.98</v>
      </c>
      <c r="Q175" s="133">
        <v>4758.12</v>
      </c>
      <c r="R175" s="133">
        <v>36327.11</v>
      </c>
      <c r="S175" s="133">
        <v>0</v>
      </c>
      <c r="T175" s="133">
        <v>16822.580000000002</v>
      </c>
      <c r="U175" s="133">
        <v>3680.19</v>
      </c>
      <c r="V175" s="133">
        <v>3231.75</v>
      </c>
      <c r="W175" s="133">
        <v>290.7</v>
      </c>
      <c r="X175" s="133">
        <v>3740.94</v>
      </c>
      <c r="Y175" s="133">
        <v>8794.3700000000008</v>
      </c>
      <c r="Z175" s="133">
        <v>3009.07</v>
      </c>
      <c r="AA175" s="133">
        <v>12216.24</v>
      </c>
      <c r="AB175" s="133">
        <v>4598.51</v>
      </c>
      <c r="AC175" s="133">
        <v>11775.68</v>
      </c>
      <c r="AD175" s="133">
        <v>12225.5</v>
      </c>
      <c r="AE175" s="133">
        <v>6939.4000000000005</v>
      </c>
      <c r="AF175" s="133">
        <v>44624.05</v>
      </c>
      <c r="AG175" s="133">
        <v>4182.67</v>
      </c>
      <c r="AH175" s="133">
        <v>0</v>
      </c>
      <c r="AI175" s="133">
        <v>15487.01</v>
      </c>
      <c r="AJ175" s="133">
        <v>5081.13</v>
      </c>
      <c r="AK175" s="133">
        <v>5593.2</v>
      </c>
      <c r="AL175" s="133">
        <v>27356.66</v>
      </c>
      <c r="AM175" s="133">
        <v>27010.28</v>
      </c>
      <c r="AN175" s="133">
        <v>62448.98</v>
      </c>
      <c r="AO175" s="133">
        <v>20919.55</v>
      </c>
      <c r="AP175" s="133">
        <v>0</v>
      </c>
      <c r="AQ175" s="133">
        <v>0</v>
      </c>
      <c r="AR175" s="133">
        <v>0</v>
      </c>
      <c r="AS175" s="133">
        <v>0</v>
      </c>
      <c r="AT175" s="133">
        <v>0</v>
      </c>
      <c r="AU175" s="134">
        <f t="shared" si="18"/>
        <v>-648510.6</v>
      </c>
      <c r="AV175" s="135">
        <v>-73220.98</v>
      </c>
      <c r="AW175" s="158">
        <f t="shared" si="19"/>
        <v>0</v>
      </c>
      <c r="AX175" s="158">
        <f t="shared" si="20"/>
        <v>-76558.42</v>
      </c>
      <c r="AY175" s="133">
        <v>0</v>
      </c>
      <c r="AZ175" s="133">
        <v>-58215</v>
      </c>
      <c r="BA175" s="133">
        <v>-0.1</v>
      </c>
      <c r="BB175" s="133">
        <v>-70</v>
      </c>
      <c r="BC175" s="133">
        <v>-6270.9400000000005</v>
      </c>
      <c r="BD175" s="133">
        <v>-5292.2</v>
      </c>
      <c r="BE175" s="133">
        <v>-529.79999999999995</v>
      </c>
      <c r="BF175" s="133">
        <v>0</v>
      </c>
      <c r="BG175" s="133">
        <v>-10002.42</v>
      </c>
      <c r="BH175" s="133">
        <v>-3851.34</v>
      </c>
      <c r="BI175" s="133">
        <v>-10231.719999999999</v>
      </c>
      <c r="BJ175" s="133">
        <v>0</v>
      </c>
      <c r="BK175" s="133">
        <v>0</v>
      </c>
      <c r="BL175" s="133">
        <v>0</v>
      </c>
      <c r="BM175" s="133">
        <v>-36617</v>
      </c>
      <c r="BN175" s="133">
        <v>0</v>
      </c>
      <c r="BO175" s="133">
        <v>-7685.31</v>
      </c>
      <c r="BP175" s="133">
        <v>-7754.06</v>
      </c>
      <c r="BQ175" s="133">
        <v>-798290</v>
      </c>
      <c r="BR175" s="144">
        <v>0</v>
      </c>
      <c r="BS175" s="144">
        <v>0</v>
      </c>
      <c r="BT175" s="144">
        <v>0</v>
      </c>
      <c r="BU175" s="155">
        <f t="shared" si="21"/>
        <v>0</v>
      </c>
      <c r="BV175" s="144">
        <v>0</v>
      </c>
      <c r="BW175" s="144">
        <v>76558.42</v>
      </c>
      <c r="BX175" s="157">
        <f t="shared" si="22"/>
        <v>76558.42</v>
      </c>
      <c r="BY175" s="145"/>
    </row>
    <row r="176" spans="1:77" x14ac:dyDescent="0.25">
      <c r="A176" s="87">
        <v>3146</v>
      </c>
      <c r="B176" s="88" t="s">
        <v>341</v>
      </c>
      <c r="C176" s="136">
        <v>0</v>
      </c>
      <c r="D176" s="181">
        <v>75</v>
      </c>
      <c r="E176" s="136">
        <v>0</v>
      </c>
      <c r="F176" s="136">
        <v>0.41666666666666669</v>
      </c>
      <c r="G176" s="132" t="str">
        <f t="shared" si="16"/>
        <v>No</v>
      </c>
      <c r="H176" s="132" t="s">
        <v>220</v>
      </c>
      <c r="I176" s="132" t="str">
        <f t="shared" si="23"/>
        <v>0-99</v>
      </c>
      <c r="J176" s="132">
        <f>IF(G176=Benchmarking!$I$4,1,0)</f>
        <v>1</v>
      </c>
      <c r="K176" s="132">
        <f>IF(Benchmarking!$I$6="All",1,IF(Benchmarking!$I$6=H176,1,0))</f>
        <v>1</v>
      </c>
      <c r="L176" s="132">
        <f>IF(Benchmarking!$I$8="All",1,IF(Benchmarking!$I$8=I176,1,0))</f>
        <v>0</v>
      </c>
      <c r="M176" s="132">
        <f t="shared" si="17"/>
        <v>0</v>
      </c>
      <c r="N176" s="133">
        <v>274428.28999999998</v>
      </c>
      <c r="O176" s="133">
        <v>975.11</v>
      </c>
      <c r="P176" s="133">
        <v>46168.58</v>
      </c>
      <c r="Q176" s="133">
        <v>12947.99</v>
      </c>
      <c r="R176" s="133">
        <v>33306.230000000003</v>
      </c>
      <c r="S176" s="133">
        <v>1442.43</v>
      </c>
      <c r="T176" s="133">
        <v>4200.6499999999996</v>
      </c>
      <c r="U176" s="133">
        <v>1283.74</v>
      </c>
      <c r="V176" s="133">
        <v>1530</v>
      </c>
      <c r="W176" s="133">
        <v>3560.94</v>
      </c>
      <c r="X176" s="133">
        <v>1904.01</v>
      </c>
      <c r="Y176" s="133">
        <v>5532.39</v>
      </c>
      <c r="Z176" s="133">
        <v>2252.29</v>
      </c>
      <c r="AA176" s="133">
        <v>264.16000000000003</v>
      </c>
      <c r="AB176" s="133">
        <v>800.11</v>
      </c>
      <c r="AC176" s="133">
        <v>7441.97</v>
      </c>
      <c r="AD176" s="133">
        <v>6029.58</v>
      </c>
      <c r="AE176" s="133">
        <v>6724.25</v>
      </c>
      <c r="AF176" s="133">
        <v>21648.94</v>
      </c>
      <c r="AG176" s="133">
        <v>3821.73</v>
      </c>
      <c r="AH176" s="133">
        <v>0</v>
      </c>
      <c r="AI176" s="133">
        <v>5888.33</v>
      </c>
      <c r="AJ176" s="133">
        <v>2776.4</v>
      </c>
      <c r="AK176" s="133">
        <v>1426.89</v>
      </c>
      <c r="AL176" s="133">
        <v>15092.85</v>
      </c>
      <c r="AM176" s="133">
        <v>2552.21</v>
      </c>
      <c r="AN176" s="133">
        <v>6161.88</v>
      </c>
      <c r="AO176" s="133">
        <v>10234.370000000001</v>
      </c>
      <c r="AP176" s="133">
        <v>0</v>
      </c>
      <c r="AQ176" s="133">
        <v>0</v>
      </c>
      <c r="AR176" s="133">
        <v>0</v>
      </c>
      <c r="AS176" s="133">
        <v>0</v>
      </c>
      <c r="AT176" s="133">
        <v>0</v>
      </c>
      <c r="AU176" s="134">
        <f t="shared" si="18"/>
        <v>-405609.85000000003</v>
      </c>
      <c r="AV176" s="135">
        <v>-19829.490000000002</v>
      </c>
      <c r="AW176" s="158">
        <f t="shared" si="19"/>
        <v>0</v>
      </c>
      <c r="AX176" s="158">
        <f t="shared" si="20"/>
        <v>-6454.25</v>
      </c>
      <c r="AY176" s="133">
        <v>0</v>
      </c>
      <c r="AZ176" s="133">
        <v>-3690</v>
      </c>
      <c r="BA176" s="133">
        <v>0</v>
      </c>
      <c r="BB176" s="133">
        <v>-5246.25</v>
      </c>
      <c r="BC176" s="133">
        <v>-100</v>
      </c>
      <c r="BD176" s="133">
        <v>-6328.14</v>
      </c>
      <c r="BE176" s="133">
        <v>-498.29</v>
      </c>
      <c r="BF176" s="133">
        <v>-5400</v>
      </c>
      <c r="BG176" s="133">
        <v>0</v>
      </c>
      <c r="BH176" s="133">
        <v>-5449.45</v>
      </c>
      <c r="BI176" s="133">
        <v>-6591.2</v>
      </c>
      <c r="BJ176" s="133">
        <v>0</v>
      </c>
      <c r="BK176" s="133">
        <v>0</v>
      </c>
      <c r="BL176" s="133">
        <v>0</v>
      </c>
      <c r="BM176" s="133">
        <v>-23877</v>
      </c>
      <c r="BN176" s="133">
        <v>0</v>
      </c>
      <c r="BO176" s="133">
        <v>0</v>
      </c>
      <c r="BP176" s="133">
        <v>-3844.79</v>
      </c>
      <c r="BQ176" s="133">
        <v>-431893.59</v>
      </c>
      <c r="BR176" s="144">
        <v>0</v>
      </c>
      <c r="BS176" s="144">
        <v>0</v>
      </c>
      <c r="BT176" s="144">
        <v>0</v>
      </c>
      <c r="BU176" s="155">
        <f t="shared" si="21"/>
        <v>0</v>
      </c>
      <c r="BV176" s="144">
        <v>1673.75</v>
      </c>
      <c r="BW176" s="144">
        <v>4780.5</v>
      </c>
      <c r="BX176" s="157">
        <f t="shared" si="22"/>
        <v>6454.25</v>
      </c>
      <c r="BY176" s="145"/>
    </row>
    <row r="177" spans="1:77" x14ac:dyDescent="0.25">
      <c r="A177" s="87">
        <v>3149</v>
      </c>
      <c r="B177" s="88" t="s">
        <v>342</v>
      </c>
      <c r="C177" s="136">
        <v>0</v>
      </c>
      <c r="D177" s="181">
        <v>208</v>
      </c>
      <c r="E177" s="136">
        <v>0</v>
      </c>
      <c r="F177" s="136">
        <v>7.25</v>
      </c>
      <c r="G177" s="132" t="str">
        <f t="shared" ref="G177:G239" si="24">IF(C177=0,"No","Yes")</f>
        <v>No</v>
      </c>
      <c r="H177" s="132" t="s">
        <v>220</v>
      </c>
      <c r="I177" s="132" t="str">
        <f t="shared" si="23"/>
        <v>200-299</v>
      </c>
      <c r="J177" s="132">
        <f>IF(G177=Benchmarking!$I$4,1,0)</f>
        <v>1</v>
      </c>
      <c r="K177" s="132">
        <f>IF(Benchmarking!$I$6="All",1,IF(Benchmarking!$I$6=H177,1,0))</f>
        <v>1</v>
      </c>
      <c r="L177" s="132">
        <f>IF(Benchmarking!$I$8="All",1,IF(Benchmarking!$I$8=I177,1,0))</f>
        <v>0</v>
      </c>
      <c r="M177" s="132">
        <f t="shared" ref="M177:M239" si="25">IF(SUM(J177:L177)=3,1,0)</f>
        <v>0</v>
      </c>
      <c r="N177" s="133">
        <v>515975.17</v>
      </c>
      <c r="O177" s="133">
        <v>5319.03</v>
      </c>
      <c r="P177" s="133">
        <v>240952.04</v>
      </c>
      <c r="Q177" s="133">
        <v>17980.490000000002</v>
      </c>
      <c r="R177" s="133">
        <v>32420.07</v>
      </c>
      <c r="S177" s="133">
        <v>0</v>
      </c>
      <c r="T177" s="133">
        <v>46545.9</v>
      </c>
      <c r="U177" s="133">
        <v>3853.75</v>
      </c>
      <c r="V177" s="133">
        <v>4102</v>
      </c>
      <c r="W177" s="133">
        <v>2704.1</v>
      </c>
      <c r="X177" s="133">
        <v>4677.4800000000005</v>
      </c>
      <c r="Y177" s="133">
        <v>4417.26</v>
      </c>
      <c r="Z177" s="133">
        <v>2011.66</v>
      </c>
      <c r="AA177" s="133">
        <v>15921.43</v>
      </c>
      <c r="AB177" s="133">
        <v>3505.07</v>
      </c>
      <c r="AC177" s="133">
        <v>11949.39</v>
      </c>
      <c r="AD177" s="133">
        <v>19336.25</v>
      </c>
      <c r="AE177" s="133">
        <v>7266.34</v>
      </c>
      <c r="AF177" s="133">
        <v>49221.26</v>
      </c>
      <c r="AG177" s="133">
        <v>5142.54</v>
      </c>
      <c r="AH177" s="133">
        <v>0</v>
      </c>
      <c r="AI177" s="133">
        <v>16286.17</v>
      </c>
      <c r="AJ177" s="133">
        <v>6940.89</v>
      </c>
      <c r="AK177" s="133">
        <v>2024.3400000000001</v>
      </c>
      <c r="AL177" s="133">
        <v>39336.97</v>
      </c>
      <c r="AM177" s="133">
        <v>3826</v>
      </c>
      <c r="AN177" s="133">
        <v>20546.64</v>
      </c>
      <c r="AO177" s="133">
        <v>24979.82</v>
      </c>
      <c r="AP177" s="133">
        <v>0</v>
      </c>
      <c r="AQ177" s="133">
        <v>0</v>
      </c>
      <c r="AR177" s="133">
        <v>0</v>
      </c>
      <c r="AS177" s="133">
        <v>0</v>
      </c>
      <c r="AT177" s="133">
        <v>0</v>
      </c>
      <c r="AU177" s="134">
        <f t="shared" ref="AU177:AU239" si="26">BQ177-AV177-AW177-AX177</f>
        <v>-828789.38</v>
      </c>
      <c r="AV177" s="135">
        <v>-99028.61</v>
      </c>
      <c r="AW177" s="158">
        <f t="shared" ref="AW177:AW239" si="27">-BU177</f>
        <v>0</v>
      </c>
      <c r="AX177" s="158">
        <f t="shared" ref="AX177:AX239" si="28">-BX177</f>
        <v>-53187.9</v>
      </c>
      <c r="AY177" s="133">
        <v>0</v>
      </c>
      <c r="AZ177" s="133">
        <v>-54830</v>
      </c>
      <c r="BA177" s="133">
        <v>-1200</v>
      </c>
      <c r="BB177" s="133">
        <v>-87.5</v>
      </c>
      <c r="BC177" s="133">
        <v>0</v>
      </c>
      <c r="BD177" s="133">
        <v>-7991.95</v>
      </c>
      <c r="BE177" s="133">
        <v>-11082.16</v>
      </c>
      <c r="BF177" s="133">
        <v>-750</v>
      </c>
      <c r="BG177" s="133">
        <v>-3543.39</v>
      </c>
      <c r="BH177" s="133">
        <v>-12770.710000000001</v>
      </c>
      <c r="BI177" s="133">
        <v>-7807.8600000000006</v>
      </c>
      <c r="BJ177" s="133">
        <v>0</v>
      </c>
      <c r="BK177" s="133">
        <v>0</v>
      </c>
      <c r="BL177" s="133">
        <v>0</v>
      </c>
      <c r="BM177" s="133">
        <v>-51641</v>
      </c>
      <c r="BN177" s="133">
        <v>0</v>
      </c>
      <c r="BO177" s="133">
        <v>-3600</v>
      </c>
      <c r="BP177" s="133">
        <v>-12772.93</v>
      </c>
      <c r="BQ177" s="133">
        <v>-981005.89</v>
      </c>
      <c r="BR177" s="144">
        <v>0</v>
      </c>
      <c r="BS177" s="144">
        <v>0</v>
      </c>
      <c r="BT177" s="144">
        <v>0</v>
      </c>
      <c r="BU177" s="155">
        <f t="shared" ref="BU177:BU239" si="29">SUM(BR177:BT177)</f>
        <v>0</v>
      </c>
      <c r="BV177" s="144">
        <v>0</v>
      </c>
      <c r="BW177" s="144">
        <v>53187.9</v>
      </c>
      <c r="BX177" s="157">
        <f t="shared" ref="BX177:BX239" si="30">SUM(BV177:BW177)</f>
        <v>53187.9</v>
      </c>
      <c r="BY177" s="145"/>
    </row>
    <row r="178" spans="1:77" x14ac:dyDescent="0.25">
      <c r="A178" s="87">
        <v>3150</v>
      </c>
      <c r="B178" s="88" t="s">
        <v>343</v>
      </c>
      <c r="C178" s="136">
        <v>0</v>
      </c>
      <c r="D178" s="181">
        <v>104</v>
      </c>
      <c r="E178" s="136">
        <v>0</v>
      </c>
      <c r="F178" s="136">
        <v>4.583333333333333</v>
      </c>
      <c r="G178" s="132" t="str">
        <f t="shared" si="24"/>
        <v>No</v>
      </c>
      <c r="H178" s="132" t="s">
        <v>220</v>
      </c>
      <c r="I178" s="132" t="str">
        <f t="shared" si="23"/>
        <v>100-199</v>
      </c>
      <c r="J178" s="132">
        <f>IF(G178=Benchmarking!$I$4,1,0)</f>
        <v>1</v>
      </c>
      <c r="K178" s="132">
        <f>IF(Benchmarking!$I$6="All",1,IF(Benchmarking!$I$6=H178,1,0))</f>
        <v>1</v>
      </c>
      <c r="L178" s="132">
        <f>IF(Benchmarking!$I$8="All",1,IF(Benchmarking!$I$8=I178,1,0))</f>
        <v>1</v>
      </c>
      <c r="M178" s="132">
        <f t="shared" si="25"/>
        <v>1</v>
      </c>
      <c r="N178" s="133">
        <v>463245.09</v>
      </c>
      <c r="O178" s="133">
        <v>0</v>
      </c>
      <c r="P178" s="133">
        <v>96334.95</v>
      </c>
      <c r="Q178" s="133">
        <v>20346</v>
      </c>
      <c r="R178" s="133">
        <v>29015.82</v>
      </c>
      <c r="S178" s="133">
        <v>0</v>
      </c>
      <c r="T178" s="133">
        <v>3121.88</v>
      </c>
      <c r="U178" s="133">
        <v>2704.9700000000003</v>
      </c>
      <c r="V178" s="133">
        <v>6708.1900000000005</v>
      </c>
      <c r="W178" s="133">
        <v>4712.1099999999997</v>
      </c>
      <c r="X178" s="133">
        <v>2349.96</v>
      </c>
      <c r="Y178" s="133">
        <v>7066.04</v>
      </c>
      <c r="Z178" s="133">
        <v>420</v>
      </c>
      <c r="AA178" s="133">
        <v>7532.67</v>
      </c>
      <c r="AB178" s="133">
        <v>2864.7200000000003</v>
      </c>
      <c r="AC178" s="133">
        <v>7526.5</v>
      </c>
      <c r="AD178" s="133">
        <v>2137.38</v>
      </c>
      <c r="AE178" s="133">
        <v>33565.25</v>
      </c>
      <c r="AF178" s="133">
        <v>31387.87</v>
      </c>
      <c r="AG178" s="133">
        <v>7137.99</v>
      </c>
      <c r="AH178" s="133">
        <v>0</v>
      </c>
      <c r="AI178" s="133">
        <v>12542.08</v>
      </c>
      <c r="AJ178" s="133">
        <v>3487.05</v>
      </c>
      <c r="AK178" s="133">
        <v>1707.6000000000001</v>
      </c>
      <c r="AL178" s="133">
        <v>20345.55</v>
      </c>
      <c r="AM178" s="133">
        <v>465</v>
      </c>
      <c r="AN178" s="133">
        <v>7939.02</v>
      </c>
      <c r="AO178" s="133">
        <v>10554.14</v>
      </c>
      <c r="AP178" s="133">
        <v>0</v>
      </c>
      <c r="AQ178" s="133">
        <v>0</v>
      </c>
      <c r="AR178" s="133">
        <v>302.35000000000002</v>
      </c>
      <c r="AS178" s="133">
        <v>0</v>
      </c>
      <c r="AT178" s="133">
        <v>0</v>
      </c>
      <c r="AU178" s="134">
        <f t="shared" si="26"/>
        <v>-495274.5400000001</v>
      </c>
      <c r="AV178" s="135">
        <v>-107288.22</v>
      </c>
      <c r="AW178" s="158">
        <f t="shared" si="27"/>
        <v>0</v>
      </c>
      <c r="AX178" s="158">
        <f t="shared" si="28"/>
        <v>-49779.18</v>
      </c>
      <c r="AY178" s="133">
        <v>0</v>
      </c>
      <c r="AZ178" s="133">
        <v>-59255</v>
      </c>
      <c r="BA178" s="133">
        <v>-1200</v>
      </c>
      <c r="BB178" s="133">
        <v>-3058.31</v>
      </c>
      <c r="BC178" s="133">
        <v>0</v>
      </c>
      <c r="BD178" s="133">
        <v>-12543.69</v>
      </c>
      <c r="BE178" s="133">
        <v>0</v>
      </c>
      <c r="BF178" s="133">
        <v>-3848.2000000000003</v>
      </c>
      <c r="BG178" s="133">
        <v>0</v>
      </c>
      <c r="BH178" s="133">
        <v>-3652.2000000000003</v>
      </c>
      <c r="BI178" s="133">
        <v>-4445.75</v>
      </c>
      <c r="BJ178" s="133">
        <v>0</v>
      </c>
      <c r="BK178" s="133">
        <v>0</v>
      </c>
      <c r="BL178" s="133">
        <v>0</v>
      </c>
      <c r="BM178" s="133">
        <v>-25157</v>
      </c>
      <c r="BN178" s="133">
        <v>0</v>
      </c>
      <c r="BO178" s="133">
        <v>-1380</v>
      </c>
      <c r="BP178" s="133">
        <v>-9853.9600000000009</v>
      </c>
      <c r="BQ178" s="133">
        <v>-652341.94000000006</v>
      </c>
      <c r="BR178" s="144">
        <v>0</v>
      </c>
      <c r="BS178" s="144">
        <v>0</v>
      </c>
      <c r="BT178" s="144">
        <v>0</v>
      </c>
      <c r="BU178" s="155">
        <f t="shared" si="29"/>
        <v>0</v>
      </c>
      <c r="BV178" s="144">
        <v>0</v>
      </c>
      <c r="BW178" s="144">
        <v>49779.18</v>
      </c>
      <c r="BX178" s="157">
        <f t="shared" si="30"/>
        <v>49779.18</v>
      </c>
      <c r="BY178" s="145"/>
    </row>
    <row r="179" spans="1:77" x14ac:dyDescent="0.25">
      <c r="A179" s="87">
        <v>3153</v>
      </c>
      <c r="B179" s="88" t="s">
        <v>344</v>
      </c>
      <c r="C179" s="136">
        <v>0</v>
      </c>
      <c r="D179" s="181">
        <v>106</v>
      </c>
      <c r="E179" s="136">
        <v>0</v>
      </c>
      <c r="F179" s="136">
        <v>4.916666666666667</v>
      </c>
      <c r="G179" s="132" t="str">
        <f t="shared" si="24"/>
        <v>No</v>
      </c>
      <c r="H179" s="132" t="s">
        <v>220</v>
      </c>
      <c r="I179" s="132" t="str">
        <f t="shared" si="23"/>
        <v>100-199</v>
      </c>
      <c r="J179" s="132">
        <f>IF(G179=Benchmarking!$I$4,1,0)</f>
        <v>1</v>
      </c>
      <c r="K179" s="132">
        <f>IF(Benchmarking!$I$6="All",1,IF(Benchmarking!$I$6=H179,1,0))</f>
        <v>1</v>
      </c>
      <c r="L179" s="132">
        <f>IF(Benchmarking!$I$8="All",1,IF(Benchmarking!$I$8=I179,1,0))</f>
        <v>1</v>
      </c>
      <c r="M179" s="132">
        <f t="shared" si="25"/>
        <v>1</v>
      </c>
      <c r="N179" s="133">
        <v>305452.03000000003</v>
      </c>
      <c r="O179" s="133">
        <v>4902.1000000000004</v>
      </c>
      <c r="P179" s="133">
        <v>117460.08</v>
      </c>
      <c r="Q179" s="133">
        <v>3468.05</v>
      </c>
      <c r="R179" s="133">
        <v>25797.78</v>
      </c>
      <c r="S179" s="133">
        <v>0</v>
      </c>
      <c r="T179" s="133">
        <v>30365.86</v>
      </c>
      <c r="U179" s="133">
        <v>2205.91</v>
      </c>
      <c r="V179" s="133">
        <v>2950</v>
      </c>
      <c r="W179" s="133">
        <v>2039.3</v>
      </c>
      <c r="X179" s="133">
        <v>2227.2600000000002</v>
      </c>
      <c r="Y179" s="133">
        <v>4965.71</v>
      </c>
      <c r="Z179" s="133">
        <v>1584</v>
      </c>
      <c r="AA179" s="133">
        <v>8524.2999999999993</v>
      </c>
      <c r="AB179" s="133">
        <v>1524.32</v>
      </c>
      <c r="AC179" s="133">
        <v>7510.68</v>
      </c>
      <c r="AD179" s="133">
        <v>509.40000000000003</v>
      </c>
      <c r="AE179" s="133">
        <v>7275.97</v>
      </c>
      <c r="AF179" s="133">
        <v>41743</v>
      </c>
      <c r="AG179" s="133">
        <v>14475.66</v>
      </c>
      <c r="AH179" s="133">
        <v>0</v>
      </c>
      <c r="AI179" s="133">
        <v>10851.880000000001</v>
      </c>
      <c r="AJ179" s="133">
        <v>3553.4700000000003</v>
      </c>
      <c r="AK179" s="133">
        <v>901.5</v>
      </c>
      <c r="AL179" s="133">
        <v>17219.349999999999</v>
      </c>
      <c r="AM179" s="133">
        <v>0</v>
      </c>
      <c r="AN179" s="133">
        <v>8235</v>
      </c>
      <c r="AO179" s="133">
        <v>10526.12</v>
      </c>
      <c r="AP179" s="133">
        <v>0</v>
      </c>
      <c r="AQ179" s="133">
        <v>0</v>
      </c>
      <c r="AR179" s="133">
        <v>0</v>
      </c>
      <c r="AS179" s="133">
        <v>0</v>
      </c>
      <c r="AT179" s="133">
        <v>0</v>
      </c>
      <c r="AU179" s="134">
        <f t="shared" si="26"/>
        <v>-468068.80000000005</v>
      </c>
      <c r="AV179" s="135">
        <v>-40611.83</v>
      </c>
      <c r="AW179" s="158">
        <f t="shared" si="27"/>
        <v>0</v>
      </c>
      <c r="AX179" s="158">
        <f t="shared" si="28"/>
        <v>-33849.43</v>
      </c>
      <c r="AY179" s="133">
        <v>0</v>
      </c>
      <c r="AZ179" s="133">
        <v>-18650</v>
      </c>
      <c r="BA179" s="133">
        <v>-1200</v>
      </c>
      <c r="BB179" s="133">
        <v>-5658.31</v>
      </c>
      <c r="BC179" s="133">
        <v>0</v>
      </c>
      <c r="BD179" s="133">
        <v>-6919.52</v>
      </c>
      <c r="BE179" s="133">
        <v>0</v>
      </c>
      <c r="BF179" s="133">
        <v>0</v>
      </c>
      <c r="BG179" s="133">
        <v>0</v>
      </c>
      <c r="BH179" s="133">
        <v>-9180.65</v>
      </c>
      <c r="BI179" s="133">
        <v>-2203.65</v>
      </c>
      <c r="BJ179" s="133">
        <v>0</v>
      </c>
      <c r="BK179" s="133">
        <v>0</v>
      </c>
      <c r="BL179" s="133">
        <v>0</v>
      </c>
      <c r="BM179" s="133">
        <v>-35625</v>
      </c>
      <c r="BN179" s="133">
        <v>0</v>
      </c>
      <c r="BO179" s="133">
        <v>-1365</v>
      </c>
      <c r="BP179" s="133">
        <v>-5553.55</v>
      </c>
      <c r="BQ179" s="133">
        <v>-542530.06000000006</v>
      </c>
      <c r="BR179" s="144">
        <v>0</v>
      </c>
      <c r="BS179" s="144">
        <v>0</v>
      </c>
      <c r="BT179" s="144">
        <v>0</v>
      </c>
      <c r="BU179" s="155">
        <f t="shared" si="29"/>
        <v>0</v>
      </c>
      <c r="BV179" s="144">
        <v>9532.6299999999992</v>
      </c>
      <c r="BW179" s="144">
        <v>24316.799999999999</v>
      </c>
      <c r="BX179" s="157">
        <f t="shared" si="30"/>
        <v>33849.43</v>
      </c>
      <c r="BY179" s="145"/>
    </row>
    <row r="180" spans="1:77" x14ac:dyDescent="0.25">
      <c r="A180" s="87">
        <v>3154</v>
      </c>
      <c r="B180" s="88" t="s">
        <v>345</v>
      </c>
      <c r="C180" s="136">
        <v>0</v>
      </c>
      <c r="D180" s="181">
        <v>196</v>
      </c>
      <c r="E180" s="136">
        <v>0</v>
      </c>
      <c r="F180" s="136">
        <v>5.166666666666667</v>
      </c>
      <c r="G180" s="132" t="str">
        <f t="shared" si="24"/>
        <v>No</v>
      </c>
      <c r="H180" s="132" t="s">
        <v>220</v>
      </c>
      <c r="I180" s="132" t="str">
        <f t="shared" si="23"/>
        <v>100-199</v>
      </c>
      <c r="J180" s="132">
        <f>IF(G180=Benchmarking!$I$4,1,0)</f>
        <v>1</v>
      </c>
      <c r="K180" s="132">
        <f>IF(Benchmarking!$I$6="All",1,IF(Benchmarking!$I$6=H180,1,0))</f>
        <v>1</v>
      </c>
      <c r="L180" s="132">
        <f>IF(Benchmarking!$I$8="All",1,IF(Benchmarking!$I$8=I180,1,0))</f>
        <v>1</v>
      </c>
      <c r="M180" s="132">
        <f t="shared" si="25"/>
        <v>1</v>
      </c>
      <c r="N180" s="133">
        <v>467023.8</v>
      </c>
      <c r="O180" s="133">
        <v>10756.34</v>
      </c>
      <c r="P180" s="133">
        <v>186580.85</v>
      </c>
      <c r="Q180" s="133">
        <v>36999.47</v>
      </c>
      <c r="R180" s="133">
        <v>39421.599999999999</v>
      </c>
      <c r="S180" s="133">
        <v>0</v>
      </c>
      <c r="T180" s="133">
        <v>14738.49</v>
      </c>
      <c r="U180" s="133">
        <v>3392.42</v>
      </c>
      <c r="V180" s="133">
        <v>1589.46</v>
      </c>
      <c r="W180" s="133">
        <v>4600.3</v>
      </c>
      <c r="X180" s="133">
        <v>4319.3999999999996</v>
      </c>
      <c r="Y180" s="133">
        <v>16182.460000000001</v>
      </c>
      <c r="Z180" s="133">
        <v>17063.93</v>
      </c>
      <c r="AA180" s="133">
        <v>1627.51</v>
      </c>
      <c r="AB180" s="133">
        <v>3384.42</v>
      </c>
      <c r="AC180" s="133">
        <v>18492.400000000001</v>
      </c>
      <c r="AD180" s="133">
        <v>28160</v>
      </c>
      <c r="AE180" s="133">
        <v>7211.17</v>
      </c>
      <c r="AF180" s="133">
        <v>34729.699999999997</v>
      </c>
      <c r="AG180" s="133">
        <v>20352.170000000002</v>
      </c>
      <c r="AH180" s="133">
        <v>0</v>
      </c>
      <c r="AI180" s="133">
        <v>16291.93</v>
      </c>
      <c r="AJ180" s="133">
        <v>6409.53</v>
      </c>
      <c r="AK180" s="133">
        <v>1227.0899999999999</v>
      </c>
      <c r="AL180" s="133">
        <v>26993.96</v>
      </c>
      <c r="AM180" s="133">
        <v>0</v>
      </c>
      <c r="AN180" s="133">
        <v>12148.5</v>
      </c>
      <c r="AO180" s="133">
        <v>20782.29</v>
      </c>
      <c r="AP180" s="133">
        <v>0</v>
      </c>
      <c r="AQ180" s="133">
        <v>0</v>
      </c>
      <c r="AR180" s="133">
        <v>0</v>
      </c>
      <c r="AS180" s="133">
        <v>0</v>
      </c>
      <c r="AT180" s="133">
        <v>0</v>
      </c>
      <c r="AU180" s="134">
        <f t="shared" si="26"/>
        <v>-764984.88</v>
      </c>
      <c r="AV180" s="135">
        <v>-89925.09</v>
      </c>
      <c r="AW180" s="158">
        <f t="shared" si="27"/>
        <v>0</v>
      </c>
      <c r="AX180" s="158">
        <f t="shared" si="28"/>
        <v>-24510.710000000003</v>
      </c>
      <c r="AY180" s="133">
        <v>0</v>
      </c>
      <c r="AZ180" s="133">
        <v>-29920</v>
      </c>
      <c r="BA180" s="133">
        <v>0</v>
      </c>
      <c r="BB180" s="133">
        <v>-6640.03</v>
      </c>
      <c r="BC180" s="133">
        <v>0</v>
      </c>
      <c r="BD180" s="133">
        <v>-6969.03</v>
      </c>
      <c r="BE180" s="133">
        <v>0</v>
      </c>
      <c r="BF180" s="133">
        <v>-3960</v>
      </c>
      <c r="BG180" s="133">
        <v>0</v>
      </c>
      <c r="BH180" s="133">
        <v>-7209.76</v>
      </c>
      <c r="BI180" s="133">
        <v>-10762.54</v>
      </c>
      <c r="BJ180" s="133">
        <v>0</v>
      </c>
      <c r="BK180" s="133">
        <v>0</v>
      </c>
      <c r="BL180" s="133">
        <v>0</v>
      </c>
      <c r="BM180" s="133">
        <v>-42289</v>
      </c>
      <c r="BN180" s="133">
        <v>0</v>
      </c>
      <c r="BO180" s="133">
        <v>-741</v>
      </c>
      <c r="BP180" s="133">
        <v>-8728.33</v>
      </c>
      <c r="BQ180" s="133">
        <v>-879420.67999999993</v>
      </c>
      <c r="BR180" s="144">
        <v>0</v>
      </c>
      <c r="BS180" s="144">
        <v>0</v>
      </c>
      <c r="BT180" s="144">
        <v>0</v>
      </c>
      <c r="BU180" s="155">
        <f t="shared" si="29"/>
        <v>0</v>
      </c>
      <c r="BV180" s="144">
        <v>0</v>
      </c>
      <c r="BW180" s="144">
        <v>24510.710000000003</v>
      </c>
      <c r="BX180" s="157">
        <f t="shared" si="30"/>
        <v>24510.710000000003</v>
      </c>
      <c r="BY180" s="145"/>
    </row>
    <row r="181" spans="1:77" x14ac:dyDescent="0.25">
      <c r="A181" s="87">
        <v>3155</v>
      </c>
      <c r="B181" s="88" t="s">
        <v>346</v>
      </c>
      <c r="C181" s="136">
        <v>0</v>
      </c>
      <c r="D181" s="181">
        <v>200</v>
      </c>
      <c r="E181" s="136">
        <v>0</v>
      </c>
      <c r="F181" s="136">
        <v>2.25</v>
      </c>
      <c r="G181" s="132" t="str">
        <f t="shared" si="24"/>
        <v>No</v>
      </c>
      <c r="H181" s="132" t="s">
        <v>220</v>
      </c>
      <c r="I181" s="132" t="str">
        <f t="shared" si="23"/>
        <v>200-299</v>
      </c>
      <c r="J181" s="132">
        <f>IF(G181=Benchmarking!$I$4,1,0)</f>
        <v>1</v>
      </c>
      <c r="K181" s="132">
        <f>IF(Benchmarking!$I$6="All",1,IF(Benchmarking!$I$6=H181,1,0))</f>
        <v>1</v>
      </c>
      <c r="L181" s="132">
        <f>IF(Benchmarking!$I$8="All",1,IF(Benchmarking!$I$8=I181,1,0))</f>
        <v>0</v>
      </c>
      <c r="M181" s="132">
        <f t="shared" si="25"/>
        <v>0</v>
      </c>
      <c r="N181" s="133">
        <v>450070.72000000003</v>
      </c>
      <c r="O181" s="133">
        <v>953.89</v>
      </c>
      <c r="P181" s="133">
        <v>194343.61000000002</v>
      </c>
      <c r="Q181" s="133">
        <v>27592.260000000002</v>
      </c>
      <c r="R181" s="133">
        <v>46925.42</v>
      </c>
      <c r="S181" s="133">
        <v>0</v>
      </c>
      <c r="T181" s="133">
        <v>29629.62</v>
      </c>
      <c r="U181" s="133">
        <v>4641.3900000000003</v>
      </c>
      <c r="V181" s="133">
        <v>6506.5</v>
      </c>
      <c r="W181" s="133">
        <v>381.90000000000003</v>
      </c>
      <c r="X181" s="133">
        <v>4498.4400000000005</v>
      </c>
      <c r="Y181" s="133">
        <v>10628.210000000001</v>
      </c>
      <c r="Z181" s="133">
        <v>3595.07</v>
      </c>
      <c r="AA181" s="133">
        <v>3420.92</v>
      </c>
      <c r="AB181" s="133">
        <v>4531.4000000000005</v>
      </c>
      <c r="AC181" s="133">
        <v>16680.04</v>
      </c>
      <c r="AD181" s="133">
        <v>45824</v>
      </c>
      <c r="AE181" s="133">
        <v>7840.92</v>
      </c>
      <c r="AF181" s="133">
        <v>45374.43</v>
      </c>
      <c r="AG181" s="133">
        <v>15812.92</v>
      </c>
      <c r="AH181" s="133">
        <v>0</v>
      </c>
      <c r="AI181" s="133">
        <v>10170.57</v>
      </c>
      <c r="AJ181" s="133">
        <v>6675.21</v>
      </c>
      <c r="AK181" s="133">
        <v>222.74</v>
      </c>
      <c r="AL181" s="133">
        <v>21549.59</v>
      </c>
      <c r="AM181" s="133">
        <v>1521</v>
      </c>
      <c r="AN181" s="133">
        <v>25739.14</v>
      </c>
      <c r="AO181" s="133">
        <v>23298.63</v>
      </c>
      <c r="AP181" s="133">
        <v>0</v>
      </c>
      <c r="AQ181" s="133">
        <v>0</v>
      </c>
      <c r="AR181" s="133">
        <v>1871.99</v>
      </c>
      <c r="AS181" s="133">
        <v>0</v>
      </c>
      <c r="AT181" s="133">
        <v>0</v>
      </c>
      <c r="AU181" s="134">
        <f t="shared" si="26"/>
        <v>-794336.31</v>
      </c>
      <c r="AV181" s="135">
        <v>-100000.69</v>
      </c>
      <c r="AW181" s="158">
        <f t="shared" si="27"/>
        <v>0</v>
      </c>
      <c r="AX181" s="158">
        <f t="shared" si="28"/>
        <v>-14718.699999999999</v>
      </c>
      <c r="AY181" s="133">
        <v>0</v>
      </c>
      <c r="AZ181" s="133">
        <v>-21035</v>
      </c>
      <c r="BA181" s="133">
        <v>0</v>
      </c>
      <c r="BB181" s="133">
        <v>-2923.69</v>
      </c>
      <c r="BC181" s="133">
        <v>0</v>
      </c>
      <c r="BD181" s="133">
        <v>-20879.63</v>
      </c>
      <c r="BE181" s="133">
        <v>0</v>
      </c>
      <c r="BF181" s="133">
        <v>-800</v>
      </c>
      <c r="BG181" s="133">
        <v>0</v>
      </c>
      <c r="BH181" s="133">
        <v>-5000</v>
      </c>
      <c r="BI181" s="133">
        <v>-3068.4900000000002</v>
      </c>
      <c r="BJ181" s="133">
        <v>0</v>
      </c>
      <c r="BK181" s="133">
        <v>0</v>
      </c>
      <c r="BL181" s="133">
        <v>0</v>
      </c>
      <c r="BM181" s="133">
        <v>-52681</v>
      </c>
      <c r="BN181" s="133">
        <v>0</v>
      </c>
      <c r="BO181" s="133">
        <v>0</v>
      </c>
      <c r="BP181" s="133">
        <v>-8693.5499999999993</v>
      </c>
      <c r="BQ181" s="133">
        <v>-909055.7</v>
      </c>
      <c r="BR181" s="144">
        <v>0</v>
      </c>
      <c r="BS181" s="144">
        <v>0</v>
      </c>
      <c r="BT181" s="144">
        <v>0</v>
      </c>
      <c r="BU181" s="155">
        <f t="shared" si="29"/>
        <v>0</v>
      </c>
      <c r="BV181" s="144">
        <v>0</v>
      </c>
      <c r="BW181" s="144">
        <v>14718.699999999999</v>
      </c>
      <c r="BX181" s="157">
        <f t="shared" si="30"/>
        <v>14718.699999999999</v>
      </c>
      <c r="BY181" s="145"/>
    </row>
    <row r="182" spans="1:77" x14ac:dyDescent="0.25">
      <c r="A182" s="87">
        <v>3158</v>
      </c>
      <c r="B182" s="88" t="s">
        <v>347</v>
      </c>
      <c r="C182" s="136">
        <v>0</v>
      </c>
      <c r="D182" s="181">
        <v>75</v>
      </c>
      <c r="E182" s="136">
        <v>0</v>
      </c>
      <c r="F182" s="136">
        <v>3.4166666666666665</v>
      </c>
      <c r="G182" s="132" t="str">
        <f t="shared" si="24"/>
        <v>No</v>
      </c>
      <c r="H182" s="132" t="s">
        <v>220</v>
      </c>
      <c r="I182" s="132" t="str">
        <f t="shared" si="23"/>
        <v>0-99</v>
      </c>
      <c r="J182" s="132">
        <f>IF(G182=Benchmarking!$I$4,1,0)</f>
        <v>1</v>
      </c>
      <c r="K182" s="132">
        <f>IF(Benchmarking!$I$6="All",1,IF(Benchmarking!$I$6=H182,1,0))</f>
        <v>1</v>
      </c>
      <c r="L182" s="132">
        <f>IF(Benchmarking!$I$8="All",1,IF(Benchmarking!$I$8=I182,1,0))</f>
        <v>0</v>
      </c>
      <c r="M182" s="132">
        <f t="shared" si="25"/>
        <v>0</v>
      </c>
      <c r="N182" s="133">
        <v>291693.34000000003</v>
      </c>
      <c r="O182" s="133">
        <v>7366.54</v>
      </c>
      <c r="P182" s="133">
        <v>87689.86</v>
      </c>
      <c r="Q182" s="133">
        <v>1892.28</v>
      </c>
      <c r="R182" s="133">
        <v>37457.97</v>
      </c>
      <c r="S182" s="133">
        <v>0</v>
      </c>
      <c r="T182" s="133">
        <v>19238.37</v>
      </c>
      <c r="U182" s="133">
        <v>1909.24</v>
      </c>
      <c r="V182" s="133">
        <v>1680</v>
      </c>
      <c r="W182" s="133">
        <v>2690.33</v>
      </c>
      <c r="X182" s="133">
        <v>1700.88</v>
      </c>
      <c r="Y182" s="133">
        <v>4525.83</v>
      </c>
      <c r="Z182" s="133">
        <v>2199.96</v>
      </c>
      <c r="AA182" s="133">
        <v>11658.550000000001</v>
      </c>
      <c r="AB182" s="133">
        <v>898.32</v>
      </c>
      <c r="AC182" s="133">
        <v>11386.16</v>
      </c>
      <c r="AD182" s="133">
        <v>14096.75</v>
      </c>
      <c r="AE182" s="133">
        <v>2178.8000000000002</v>
      </c>
      <c r="AF182" s="133">
        <v>21823.94</v>
      </c>
      <c r="AG182" s="133">
        <v>12879.99</v>
      </c>
      <c r="AH182" s="133">
        <v>0</v>
      </c>
      <c r="AI182" s="133">
        <v>5562.07</v>
      </c>
      <c r="AJ182" s="133">
        <v>2523.96</v>
      </c>
      <c r="AK182" s="133">
        <v>0</v>
      </c>
      <c r="AL182" s="133">
        <v>17292.66</v>
      </c>
      <c r="AM182" s="133">
        <v>3508.39</v>
      </c>
      <c r="AN182" s="133">
        <v>8247.35</v>
      </c>
      <c r="AO182" s="133">
        <v>10144.68</v>
      </c>
      <c r="AP182" s="133">
        <v>0</v>
      </c>
      <c r="AQ182" s="133">
        <v>0</v>
      </c>
      <c r="AR182" s="133">
        <v>0</v>
      </c>
      <c r="AS182" s="133">
        <v>0</v>
      </c>
      <c r="AT182" s="133">
        <v>0</v>
      </c>
      <c r="AU182" s="134">
        <f t="shared" si="26"/>
        <v>-421350.03</v>
      </c>
      <c r="AV182" s="135">
        <v>-32459.53</v>
      </c>
      <c r="AW182" s="158">
        <f t="shared" si="27"/>
        <v>0</v>
      </c>
      <c r="AX182" s="158">
        <f t="shared" si="28"/>
        <v>-49740.63</v>
      </c>
      <c r="AY182" s="133">
        <v>0</v>
      </c>
      <c r="AZ182" s="133">
        <v>-15595</v>
      </c>
      <c r="BA182" s="133">
        <v>0</v>
      </c>
      <c r="BB182" s="133">
        <v>-658.28</v>
      </c>
      <c r="BC182" s="133">
        <v>0</v>
      </c>
      <c r="BD182" s="133">
        <v>-14768.24</v>
      </c>
      <c r="BE182" s="133">
        <v>-2220.3000000000002</v>
      </c>
      <c r="BF182" s="133">
        <v>-4572</v>
      </c>
      <c r="BG182" s="133">
        <v>0</v>
      </c>
      <c r="BH182" s="133">
        <v>-1572</v>
      </c>
      <c r="BI182" s="133">
        <v>-9663.01</v>
      </c>
      <c r="BJ182" s="133">
        <v>0</v>
      </c>
      <c r="BK182" s="133">
        <v>0</v>
      </c>
      <c r="BL182" s="133">
        <v>0</v>
      </c>
      <c r="BM182" s="133">
        <v>-30100</v>
      </c>
      <c r="BN182" s="133">
        <v>0</v>
      </c>
      <c r="BO182" s="133">
        <v>0</v>
      </c>
      <c r="BP182" s="133">
        <v>-4405.43</v>
      </c>
      <c r="BQ182" s="133">
        <v>-503550.19</v>
      </c>
      <c r="BR182" s="144">
        <v>0</v>
      </c>
      <c r="BS182" s="144">
        <v>0</v>
      </c>
      <c r="BT182" s="144">
        <v>0</v>
      </c>
      <c r="BU182" s="155">
        <f t="shared" si="29"/>
        <v>0</v>
      </c>
      <c r="BV182" s="144">
        <v>9409.5</v>
      </c>
      <c r="BW182" s="144">
        <v>40331.129999999997</v>
      </c>
      <c r="BX182" s="157">
        <f t="shared" si="30"/>
        <v>49740.63</v>
      </c>
      <c r="BY182" s="145"/>
    </row>
    <row r="183" spans="1:77" x14ac:dyDescent="0.25">
      <c r="A183" s="87">
        <v>3159</v>
      </c>
      <c r="B183" s="88" t="s">
        <v>348</v>
      </c>
      <c r="C183" s="136">
        <v>0</v>
      </c>
      <c r="D183" s="181">
        <v>106</v>
      </c>
      <c r="E183" s="136">
        <v>0</v>
      </c>
      <c r="F183" s="136">
        <v>4.75</v>
      </c>
      <c r="G183" s="132" t="str">
        <f t="shared" si="24"/>
        <v>No</v>
      </c>
      <c r="H183" s="132" t="s">
        <v>220</v>
      </c>
      <c r="I183" s="132" t="str">
        <f t="shared" si="23"/>
        <v>100-199</v>
      </c>
      <c r="J183" s="132">
        <f>IF(G183=Benchmarking!$I$4,1,0)</f>
        <v>1</v>
      </c>
      <c r="K183" s="132">
        <f>IF(Benchmarking!$I$6="All",1,IF(Benchmarking!$I$6=H183,1,0))</f>
        <v>1</v>
      </c>
      <c r="L183" s="132">
        <f>IF(Benchmarking!$I$8="All",1,IF(Benchmarking!$I$8=I183,1,0))</f>
        <v>1</v>
      </c>
      <c r="M183" s="132">
        <f t="shared" si="25"/>
        <v>1</v>
      </c>
      <c r="N183" s="133">
        <v>301138.42</v>
      </c>
      <c r="O183" s="133">
        <v>510</v>
      </c>
      <c r="P183" s="133">
        <v>111712.74</v>
      </c>
      <c r="Q183" s="133">
        <v>5957.68</v>
      </c>
      <c r="R183" s="133">
        <v>28252.07</v>
      </c>
      <c r="S183" s="133">
        <v>0</v>
      </c>
      <c r="T183" s="133">
        <v>15862.720000000001</v>
      </c>
      <c r="U183" s="133">
        <v>2820.58</v>
      </c>
      <c r="V183" s="133">
        <v>1403.5</v>
      </c>
      <c r="W183" s="133">
        <v>1874.5</v>
      </c>
      <c r="X183" s="133">
        <v>2349.96</v>
      </c>
      <c r="Y183" s="133">
        <v>3493.62</v>
      </c>
      <c r="Z183" s="133">
        <v>7411.99</v>
      </c>
      <c r="AA183" s="133">
        <v>11955.6</v>
      </c>
      <c r="AB183" s="133">
        <v>3088.33</v>
      </c>
      <c r="AC183" s="133">
        <v>8010.6100000000006</v>
      </c>
      <c r="AD183" s="133">
        <v>13972</v>
      </c>
      <c r="AE183" s="133">
        <v>3139.78</v>
      </c>
      <c r="AF183" s="133">
        <v>26886.14</v>
      </c>
      <c r="AG183" s="133">
        <v>3236.61</v>
      </c>
      <c r="AH183" s="133">
        <v>0</v>
      </c>
      <c r="AI183" s="133">
        <v>6959.88</v>
      </c>
      <c r="AJ183" s="133">
        <v>3535.89</v>
      </c>
      <c r="AK183" s="133">
        <v>3029.59</v>
      </c>
      <c r="AL183" s="133">
        <v>32290.920000000002</v>
      </c>
      <c r="AM183" s="133">
        <v>0</v>
      </c>
      <c r="AN183" s="133">
        <v>23812.010000000002</v>
      </c>
      <c r="AO183" s="133">
        <v>18099.55</v>
      </c>
      <c r="AP183" s="133">
        <v>0</v>
      </c>
      <c r="AQ183" s="133">
        <v>0</v>
      </c>
      <c r="AR183" s="133">
        <v>38369.49</v>
      </c>
      <c r="AS183" s="133">
        <v>0</v>
      </c>
      <c r="AT183" s="133">
        <v>0</v>
      </c>
      <c r="AU183" s="134">
        <f t="shared" si="26"/>
        <v>-468976.57</v>
      </c>
      <c r="AV183" s="135">
        <v>-30400.9</v>
      </c>
      <c r="AW183" s="158">
        <f t="shared" si="27"/>
        <v>0</v>
      </c>
      <c r="AX183" s="158">
        <f t="shared" si="28"/>
        <v>-69036.429999999993</v>
      </c>
      <c r="AY183" s="133">
        <v>0</v>
      </c>
      <c r="AZ183" s="133">
        <v>-11415</v>
      </c>
      <c r="BA183" s="133">
        <v>-34611</v>
      </c>
      <c r="BB183" s="133">
        <v>-752.32</v>
      </c>
      <c r="BC183" s="133">
        <v>-422.5</v>
      </c>
      <c r="BD183" s="133">
        <v>-28836.18</v>
      </c>
      <c r="BE183" s="133">
        <v>-11055.1</v>
      </c>
      <c r="BF183" s="133">
        <v>0</v>
      </c>
      <c r="BG183" s="133">
        <v>0</v>
      </c>
      <c r="BH183" s="133">
        <v>-9211.4</v>
      </c>
      <c r="BI183" s="133">
        <v>0</v>
      </c>
      <c r="BJ183" s="133">
        <v>0</v>
      </c>
      <c r="BK183" s="133">
        <v>0</v>
      </c>
      <c r="BL183" s="133">
        <v>0</v>
      </c>
      <c r="BM183" s="133">
        <v>-34354</v>
      </c>
      <c r="BN183" s="133">
        <v>0</v>
      </c>
      <c r="BO183" s="133">
        <v>-660</v>
      </c>
      <c r="BP183" s="133">
        <v>-5021.05</v>
      </c>
      <c r="BQ183" s="133">
        <v>-568413.9</v>
      </c>
      <c r="BR183" s="144">
        <v>0</v>
      </c>
      <c r="BS183" s="144">
        <v>0</v>
      </c>
      <c r="BT183" s="144">
        <v>0</v>
      </c>
      <c r="BU183" s="155">
        <f t="shared" si="29"/>
        <v>0</v>
      </c>
      <c r="BV183" s="144">
        <v>14059.619999999999</v>
      </c>
      <c r="BW183" s="144">
        <v>54976.81</v>
      </c>
      <c r="BX183" s="157">
        <f t="shared" si="30"/>
        <v>69036.429999999993</v>
      </c>
      <c r="BY183" s="145"/>
    </row>
    <row r="184" spans="1:77" x14ac:dyDescent="0.25">
      <c r="A184" s="87">
        <v>3160</v>
      </c>
      <c r="B184" s="88" t="s">
        <v>349</v>
      </c>
      <c r="C184" s="136">
        <v>0</v>
      </c>
      <c r="D184" s="181">
        <v>101</v>
      </c>
      <c r="E184" s="136">
        <v>0</v>
      </c>
      <c r="F184" s="136">
        <v>3</v>
      </c>
      <c r="G184" s="132" t="str">
        <f t="shared" si="24"/>
        <v>No</v>
      </c>
      <c r="H184" s="132" t="s">
        <v>220</v>
      </c>
      <c r="I184" s="132" t="str">
        <f t="shared" si="23"/>
        <v>100-199</v>
      </c>
      <c r="J184" s="132">
        <f>IF(G184=Benchmarking!$I$4,1,0)</f>
        <v>1</v>
      </c>
      <c r="K184" s="132">
        <f>IF(Benchmarking!$I$6="All",1,IF(Benchmarking!$I$6=H184,1,0))</f>
        <v>1</v>
      </c>
      <c r="L184" s="132">
        <f>IF(Benchmarking!$I$8="All",1,IF(Benchmarking!$I$8=I184,1,0))</f>
        <v>1</v>
      </c>
      <c r="M184" s="132">
        <f t="shared" si="25"/>
        <v>1</v>
      </c>
      <c r="N184" s="133">
        <v>299318.59000000003</v>
      </c>
      <c r="O184" s="133">
        <v>6214.09</v>
      </c>
      <c r="P184" s="133">
        <v>102037.1</v>
      </c>
      <c r="Q184" s="133">
        <v>3617.66</v>
      </c>
      <c r="R184" s="133">
        <v>22163.64</v>
      </c>
      <c r="S184" s="133">
        <v>0</v>
      </c>
      <c r="T184" s="133">
        <v>765.66</v>
      </c>
      <c r="U184" s="133">
        <v>2031.99</v>
      </c>
      <c r="V184" s="133">
        <v>2209.4700000000003</v>
      </c>
      <c r="W184" s="133">
        <v>2513.7200000000003</v>
      </c>
      <c r="X184" s="133">
        <v>2340.96</v>
      </c>
      <c r="Y184" s="133">
        <v>1334.31</v>
      </c>
      <c r="Z184" s="133">
        <v>1286.01</v>
      </c>
      <c r="AA184" s="133">
        <v>12977.82</v>
      </c>
      <c r="AB184" s="133">
        <v>3446.37</v>
      </c>
      <c r="AC184" s="133">
        <v>18287.27</v>
      </c>
      <c r="AD184" s="133">
        <v>10978</v>
      </c>
      <c r="AE184" s="133">
        <v>9525.99</v>
      </c>
      <c r="AF184" s="133">
        <v>45100.65</v>
      </c>
      <c r="AG184" s="133">
        <v>5473.43</v>
      </c>
      <c r="AH184" s="133">
        <v>0</v>
      </c>
      <c r="AI184" s="133">
        <v>6056.87</v>
      </c>
      <c r="AJ184" s="133">
        <v>3901.41</v>
      </c>
      <c r="AK184" s="133">
        <v>2244.7200000000003</v>
      </c>
      <c r="AL184" s="133">
        <v>16303.630000000001</v>
      </c>
      <c r="AM184" s="133">
        <v>0</v>
      </c>
      <c r="AN184" s="133">
        <v>413.5</v>
      </c>
      <c r="AO184" s="133">
        <v>11541.35</v>
      </c>
      <c r="AP184" s="133">
        <v>0</v>
      </c>
      <c r="AQ184" s="133">
        <v>0</v>
      </c>
      <c r="AR184" s="133">
        <v>8469</v>
      </c>
      <c r="AS184" s="133">
        <v>0</v>
      </c>
      <c r="AT184" s="133">
        <v>0</v>
      </c>
      <c r="AU184" s="134">
        <f t="shared" si="26"/>
        <v>-467003.07</v>
      </c>
      <c r="AV184" s="135">
        <v>-40131.160000000003</v>
      </c>
      <c r="AW184" s="158">
        <f t="shared" si="27"/>
        <v>0</v>
      </c>
      <c r="AX184" s="158">
        <f t="shared" si="28"/>
        <v>-19264.080000000005</v>
      </c>
      <c r="AY184" s="133">
        <v>0</v>
      </c>
      <c r="AZ184" s="133">
        <v>-20052.62</v>
      </c>
      <c r="BA184" s="133">
        <v>-9469.11</v>
      </c>
      <c r="BB184" s="133">
        <v>-658.28</v>
      </c>
      <c r="BC184" s="133">
        <v>-641.36</v>
      </c>
      <c r="BD184" s="133">
        <v>-5276.12</v>
      </c>
      <c r="BE184" s="133">
        <v>0</v>
      </c>
      <c r="BF184" s="133">
        <v>0</v>
      </c>
      <c r="BG184" s="133">
        <v>0</v>
      </c>
      <c r="BH184" s="133">
        <v>-4282.3999999999996</v>
      </c>
      <c r="BI184" s="133">
        <v>-3379</v>
      </c>
      <c r="BJ184" s="133">
        <v>0</v>
      </c>
      <c r="BK184" s="133">
        <v>0</v>
      </c>
      <c r="BL184" s="133">
        <v>0</v>
      </c>
      <c r="BM184" s="133">
        <v>-32729</v>
      </c>
      <c r="BN184" s="133">
        <v>0</v>
      </c>
      <c r="BO184" s="133">
        <v>0</v>
      </c>
      <c r="BP184" s="133">
        <v>-6870.75</v>
      </c>
      <c r="BQ184" s="133">
        <v>-526398.31000000006</v>
      </c>
      <c r="BR184" s="144">
        <v>0</v>
      </c>
      <c r="BS184" s="144">
        <v>0</v>
      </c>
      <c r="BT184" s="144">
        <v>0</v>
      </c>
      <c r="BU184" s="155">
        <f t="shared" si="29"/>
        <v>0</v>
      </c>
      <c r="BV184" s="144">
        <v>5960.52</v>
      </c>
      <c r="BW184" s="144">
        <v>13303.560000000005</v>
      </c>
      <c r="BX184" s="157">
        <f t="shared" si="30"/>
        <v>19264.080000000005</v>
      </c>
      <c r="BY184" s="145"/>
    </row>
    <row r="185" spans="1:77" x14ac:dyDescent="0.25">
      <c r="A185" s="87">
        <v>3167</v>
      </c>
      <c r="B185" s="88" t="s">
        <v>350</v>
      </c>
      <c r="C185" s="136">
        <v>0</v>
      </c>
      <c r="D185" s="181">
        <v>181</v>
      </c>
      <c r="E185" s="136">
        <v>0</v>
      </c>
      <c r="F185" s="136">
        <v>10.166666666666666</v>
      </c>
      <c r="G185" s="132" t="str">
        <f t="shared" si="24"/>
        <v>No</v>
      </c>
      <c r="H185" s="132" t="s">
        <v>220</v>
      </c>
      <c r="I185" s="132" t="str">
        <f t="shared" si="23"/>
        <v>100-199</v>
      </c>
      <c r="J185" s="132">
        <f>IF(G185=Benchmarking!$I$4,1,0)</f>
        <v>1</v>
      </c>
      <c r="K185" s="132">
        <f>IF(Benchmarking!$I$6="All",1,IF(Benchmarking!$I$6=H185,1,0))</f>
        <v>1</v>
      </c>
      <c r="L185" s="132">
        <f>IF(Benchmarking!$I$8="All",1,IF(Benchmarking!$I$8=I185,1,0))</f>
        <v>1</v>
      </c>
      <c r="M185" s="132">
        <f t="shared" si="25"/>
        <v>1</v>
      </c>
      <c r="N185" s="133">
        <v>513666.83</v>
      </c>
      <c r="O185" s="133">
        <v>18060.97</v>
      </c>
      <c r="P185" s="133">
        <v>202865.86000000002</v>
      </c>
      <c r="Q185" s="133">
        <v>40172.36</v>
      </c>
      <c r="R185" s="133">
        <v>58383.14</v>
      </c>
      <c r="S185" s="133">
        <v>0</v>
      </c>
      <c r="T185" s="133">
        <v>11033.19</v>
      </c>
      <c r="U185" s="133">
        <v>4317.59</v>
      </c>
      <c r="V185" s="133">
        <v>4301.5</v>
      </c>
      <c r="W185" s="133">
        <v>3517.1</v>
      </c>
      <c r="X185" s="133">
        <v>608.4</v>
      </c>
      <c r="Y185" s="133">
        <v>4895.93</v>
      </c>
      <c r="Z185" s="133">
        <v>7897.76</v>
      </c>
      <c r="AA185" s="133">
        <v>2643.29</v>
      </c>
      <c r="AB185" s="133">
        <v>2277.9</v>
      </c>
      <c r="AC185" s="133">
        <v>7053.82</v>
      </c>
      <c r="AD185" s="133">
        <v>17465</v>
      </c>
      <c r="AE185" s="133">
        <v>3815.2200000000003</v>
      </c>
      <c r="AF185" s="133">
        <v>49363.39</v>
      </c>
      <c r="AG185" s="133">
        <v>7781.62</v>
      </c>
      <c r="AH185" s="133">
        <v>0</v>
      </c>
      <c r="AI185" s="133">
        <v>10947.97</v>
      </c>
      <c r="AJ185" s="133">
        <v>5612.49</v>
      </c>
      <c r="AK185" s="133">
        <v>1471.8</v>
      </c>
      <c r="AL185" s="133">
        <v>31506.73</v>
      </c>
      <c r="AM185" s="133">
        <v>6371</v>
      </c>
      <c r="AN185" s="133">
        <v>200</v>
      </c>
      <c r="AO185" s="133">
        <v>13720.67</v>
      </c>
      <c r="AP185" s="133">
        <v>0</v>
      </c>
      <c r="AQ185" s="133">
        <v>0</v>
      </c>
      <c r="AR185" s="133">
        <v>0</v>
      </c>
      <c r="AS185" s="133">
        <v>0</v>
      </c>
      <c r="AT185" s="133">
        <v>0</v>
      </c>
      <c r="AU185" s="134">
        <f t="shared" si="26"/>
        <v>-721782.74</v>
      </c>
      <c r="AV185" s="135">
        <v>-82638.27</v>
      </c>
      <c r="AW185" s="158">
        <f t="shared" si="27"/>
        <v>0</v>
      </c>
      <c r="AX185" s="158">
        <f t="shared" si="28"/>
        <v>-69823.85000000002</v>
      </c>
      <c r="AY185" s="133">
        <v>0</v>
      </c>
      <c r="AZ185" s="133">
        <v>-58420</v>
      </c>
      <c r="BA185" s="133">
        <v>0</v>
      </c>
      <c r="BB185" s="133">
        <v>-2938.9700000000003</v>
      </c>
      <c r="BC185" s="133">
        <v>0</v>
      </c>
      <c r="BD185" s="133">
        <v>-7570.39</v>
      </c>
      <c r="BE185" s="133">
        <v>0</v>
      </c>
      <c r="BF185" s="133">
        <v>-2535</v>
      </c>
      <c r="BG185" s="133">
        <v>0</v>
      </c>
      <c r="BH185" s="133">
        <v>-5626.2</v>
      </c>
      <c r="BI185" s="133">
        <v>-3971.38</v>
      </c>
      <c r="BJ185" s="133">
        <v>0</v>
      </c>
      <c r="BK185" s="133">
        <v>0</v>
      </c>
      <c r="BL185" s="133">
        <v>0</v>
      </c>
      <c r="BM185" s="133">
        <v>-39536</v>
      </c>
      <c r="BN185" s="133">
        <v>0</v>
      </c>
      <c r="BO185" s="133">
        <v>0</v>
      </c>
      <c r="BP185" s="133">
        <v>-12942.93</v>
      </c>
      <c r="BQ185" s="133">
        <v>-874244.86</v>
      </c>
      <c r="BR185" s="144">
        <v>0</v>
      </c>
      <c r="BS185" s="144">
        <v>0</v>
      </c>
      <c r="BT185" s="144">
        <v>0</v>
      </c>
      <c r="BU185" s="155">
        <f t="shared" si="29"/>
        <v>0</v>
      </c>
      <c r="BV185" s="144">
        <v>0</v>
      </c>
      <c r="BW185" s="144">
        <v>69823.85000000002</v>
      </c>
      <c r="BX185" s="157">
        <f t="shared" si="30"/>
        <v>69823.85000000002</v>
      </c>
      <c r="BY185" s="145"/>
    </row>
    <row r="186" spans="1:77" x14ac:dyDescent="0.25">
      <c r="A186" s="87">
        <v>3168</v>
      </c>
      <c r="B186" s="88" t="s">
        <v>351</v>
      </c>
      <c r="C186" s="136">
        <v>0</v>
      </c>
      <c r="D186" s="181">
        <v>45</v>
      </c>
      <c r="E186" s="136">
        <v>0</v>
      </c>
      <c r="F186" s="136">
        <v>8.5833333333333339</v>
      </c>
      <c r="G186" s="132" t="str">
        <f t="shared" si="24"/>
        <v>No</v>
      </c>
      <c r="H186" s="132" t="s">
        <v>220</v>
      </c>
      <c r="I186" s="132" t="str">
        <f t="shared" si="23"/>
        <v>0-99</v>
      </c>
      <c r="J186" s="132">
        <f>IF(G186=Benchmarking!$I$4,1,0)</f>
        <v>1</v>
      </c>
      <c r="K186" s="132">
        <f>IF(Benchmarking!$I$6="All",1,IF(Benchmarking!$I$6=H186,1,0))</f>
        <v>1</v>
      </c>
      <c r="L186" s="132">
        <f>IF(Benchmarking!$I$8="All",1,IF(Benchmarking!$I$8=I186,1,0))</f>
        <v>0</v>
      </c>
      <c r="M186" s="132">
        <f t="shared" si="25"/>
        <v>0</v>
      </c>
      <c r="N186" s="133">
        <v>167153.54</v>
      </c>
      <c r="O186" s="133">
        <v>7915.16</v>
      </c>
      <c r="P186" s="133">
        <v>123452.81</v>
      </c>
      <c r="Q186" s="133">
        <v>492.88</v>
      </c>
      <c r="R186" s="133">
        <v>19431.09</v>
      </c>
      <c r="S186" s="133">
        <v>0</v>
      </c>
      <c r="T186" s="133">
        <v>16857.900000000001</v>
      </c>
      <c r="U186" s="133">
        <v>1779.1000000000001</v>
      </c>
      <c r="V186" s="133">
        <v>3034.1</v>
      </c>
      <c r="W186" s="133">
        <v>3903.96</v>
      </c>
      <c r="X186" s="133">
        <v>1141.44</v>
      </c>
      <c r="Y186" s="133">
        <v>3178.1800000000003</v>
      </c>
      <c r="Z186" s="133">
        <v>2109.3200000000002</v>
      </c>
      <c r="AA186" s="133">
        <v>5105.13</v>
      </c>
      <c r="AB186" s="133">
        <v>243</v>
      </c>
      <c r="AC186" s="133">
        <v>5156.04</v>
      </c>
      <c r="AD186" s="133">
        <v>3443.1</v>
      </c>
      <c r="AE186" s="133">
        <v>2301.08</v>
      </c>
      <c r="AF186" s="133">
        <v>8756.94</v>
      </c>
      <c r="AG186" s="133">
        <v>5956.27</v>
      </c>
      <c r="AH186" s="133">
        <v>0</v>
      </c>
      <c r="AI186" s="133">
        <v>12335.16</v>
      </c>
      <c r="AJ186" s="133">
        <v>1693.71</v>
      </c>
      <c r="AK186" s="133">
        <v>885.48</v>
      </c>
      <c r="AL186" s="133">
        <v>8959.32</v>
      </c>
      <c r="AM186" s="133">
        <v>489</v>
      </c>
      <c r="AN186" s="133">
        <v>46366.879999999997</v>
      </c>
      <c r="AO186" s="133">
        <v>14060.62</v>
      </c>
      <c r="AP186" s="133">
        <v>0</v>
      </c>
      <c r="AQ186" s="133">
        <v>0</v>
      </c>
      <c r="AR186" s="133">
        <v>0</v>
      </c>
      <c r="AS186" s="133">
        <v>0</v>
      </c>
      <c r="AT186" s="133">
        <v>0</v>
      </c>
      <c r="AU186" s="134">
        <f t="shared" si="26"/>
        <v>-314311.89999999997</v>
      </c>
      <c r="AV186" s="135">
        <v>-51438.82</v>
      </c>
      <c r="AW186" s="158">
        <f t="shared" si="27"/>
        <v>0</v>
      </c>
      <c r="AX186" s="158">
        <f t="shared" si="28"/>
        <v>-84077.24</v>
      </c>
      <c r="AY186" s="133">
        <v>0</v>
      </c>
      <c r="AZ186" s="133">
        <v>-18485</v>
      </c>
      <c r="BA186" s="133">
        <v>0</v>
      </c>
      <c r="BB186" s="133">
        <v>-788.78</v>
      </c>
      <c r="BC186" s="133">
        <v>0</v>
      </c>
      <c r="BD186" s="133">
        <v>-2907.46</v>
      </c>
      <c r="BE186" s="133">
        <v>0</v>
      </c>
      <c r="BF186" s="133">
        <v>0</v>
      </c>
      <c r="BG186" s="133">
        <v>0</v>
      </c>
      <c r="BH186" s="133">
        <v>-923</v>
      </c>
      <c r="BI186" s="133">
        <v>-512.9</v>
      </c>
      <c r="BJ186" s="133">
        <v>0</v>
      </c>
      <c r="BK186" s="133">
        <v>0</v>
      </c>
      <c r="BL186" s="133">
        <v>0</v>
      </c>
      <c r="BM186" s="133">
        <v>-22100</v>
      </c>
      <c r="BN186" s="133">
        <v>0</v>
      </c>
      <c r="BO186" s="133">
        <v>-1320</v>
      </c>
      <c r="BP186" s="133">
        <v>-3693.55</v>
      </c>
      <c r="BQ186" s="133">
        <v>-449827.95999999996</v>
      </c>
      <c r="BR186" s="144">
        <v>0</v>
      </c>
      <c r="BS186" s="144">
        <v>0</v>
      </c>
      <c r="BT186" s="144">
        <v>0</v>
      </c>
      <c r="BU186" s="155">
        <f t="shared" si="29"/>
        <v>0</v>
      </c>
      <c r="BV186" s="144">
        <v>7348.0200000000013</v>
      </c>
      <c r="BW186" s="144">
        <v>76729.22</v>
      </c>
      <c r="BX186" s="157">
        <f t="shared" si="30"/>
        <v>84077.24</v>
      </c>
      <c r="BY186" s="145"/>
    </row>
    <row r="187" spans="1:77" x14ac:dyDescent="0.25">
      <c r="A187" s="87">
        <v>3169</v>
      </c>
      <c r="B187" s="88" t="s">
        <v>352</v>
      </c>
      <c r="C187" s="136">
        <v>0</v>
      </c>
      <c r="D187" s="181">
        <v>148</v>
      </c>
      <c r="E187" s="136">
        <v>0</v>
      </c>
      <c r="F187" s="136">
        <v>2.3333333333333335</v>
      </c>
      <c r="G187" s="132" t="str">
        <f t="shared" si="24"/>
        <v>No</v>
      </c>
      <c r="H187" s="132" t="s">
        <v>220</v>
      </c>
      <c r="I187" s="132" t="str">
        <f t="shared" si="23"/>
        <v>100-199</v>
      </c>
      <c r="J187" s="132">
        <f>IF(G187=Benchmarking!$I$4,1,0)</f>
        <v>1</v>
      </c>
      <c r="K187" s="132">
        <f>IF(Benchmarking!$I$6="All",1,IF(Benchmarking!$I$6=H187,1,0))</f>
        <v>1</v>
      </c>
      <c r="L187" s="132">
        <f>IF(Benchmarking!$I$8="All",1,IF(Benchmarking!$I$8=I187,1,0))</f>
        <v>1</v>
      </c>
      <c r="M187" s="132">
        <f t="shared" si="25"/>
        <v>1</v>
      </c>
      <c r="N187" s="133">
        <v>504452.7</v>
      </c>
      <c r="O187" s="133">
        <v>1123.32</v>
      </c>
      <c r="P187" s="133">
        <v>166466.19</v>
      </c>
      <c r="Q187" s="133">
        <v>25122.75</v>
      </c>
      <c r="R187" s="133">
        <v>46598.559999999998</v>
      </c>
      <c r="S187" s="133">
        <v>0</v>
      </c>
      <c r="T187" s="133">
        <v>0</v>
      </c>
      <c r="U187" s="133">
        <v>3348.71</v>
      </c>
      <c r="V187" s="133">
        <v>3638.57</v>
      </c>
      <c r="W187" s="133">
        <v>2918.42</v>
      </c>
      <c r="X187" s="133">
        <v>3401.76</v>
      </c>
      <c r="Y187" s="133">
        <v>4752.83</v>
      </c>
      <c r="Z187" s="133">
        <v>6948.51</v>
      </c>
      <c r="AA187" s="133">
        <v>3883.88</v>
      </c>
      <c r="AB187" s="133">
        <v>5649.41</v>
      </c>
      <c r="AC187" s="133">
        <v>10746.04</v>
      </c>
      <c r="AD187" s="133">
        <v>19461</v>
      </c>
      <c r="AE187" s="133">
        <v>6892.54</v>
      </c>
      <c r="AF187" s="133">
        <v>38581.83</v>
      </c>
      <c r="AG187" s="133">
        <v>49484.4</v>
      </c>
      <c r="AH187" s="133">
        <v>0</v>
      </c>
      <c r="AI187" s="133">
        <v>7553.9800000000005</v>
      </c>
      <c r="AJ187" s="133">
        <v>5047.92</v>
      </c>
      <c r="AK187" s="133">
        <v>1270.75</v>
      </c>
      <c r="AL187" s="133">
        <v>22623.420000000002</v>
      </c>
      <c r="AM187" s="133">
        <v>8870.43</v>
      </c>
      <c r="AN187" s="133">
        <v>15345.87</v>
      </c>
      <c r="AO187" s="133">
        <v>16015.53</v>
      </c>
      <c r="AP187" s="133">
        <v>0</v>
      </c>
      <c r="AQ187" s="133">
        <v>0</v>
      </c>
      <c r="AR187" s="133">
        <v>0</v>
      </c>
      <c r="AS187" s="133">
        <v>0</v>
      </c>
      <c r="AT187" s="133">
        <v>0</v>
      </c>
      <c r="AU187" s="134">
        <f t="shared" si="26"/>
        <v>-702919.8600000001</v>
      </c>
      <c r="AV187" s="135">
        <v>-90568.21</v>
      </c>
      <c r="AW187" s="158">
        <f t="shared" si="27"/>
        <v>0</v>
      </c>
      <c r="AX187" s="158">
        <f t="shared" si="28"/>
        <v>-16782.669999999998</v>
      </c>
      <c r="AY187" s="133">
        <v>0</v>
      </c>
      <c r="AZ187" s="133">
        <v>-42910</v>
      </c>
      <c r="BA187" s="133">
        <v>0</v>
      </c>
      <c r="BB187" s="133">
        <v>-41854.19</v>
      </c>
      <c r="BC187" s="133">
        <v>-1953.9</v>
      </c>
      <c r="BD187" s="133">
        <v>-1660.2</v>
      </c>
      <c r="BE187" s="133">
        <v>0</v>
      </c>
      <c r="BF187" s="133">
        <v>-1800</v>
      </c>
      <c r="BG187" s="133">
        <v>-124.46000000000001</v>
      </c>
      <c r="BH187" s="133">
        <v>-2557.88</v>
      </c>
      <c r="BI187" s="133">
        <v>-362.14</v>
      </c>
      <c r="BJ187" s="133">
        <v>0</v>
      </c>
      <c r="BK187" s="133">
        <v>0</v>
      </c>
      <c r="BL187" s="133">
        <v>0</v>
      </c>
      <c r="BM187" s="133">
        <v>-40156</v>
      </c>
      <c r="BN187" s="133">
        <v>0</v>
      </c>
      <c r="BO187" s="133">
        <v>-240</v>
      </c>
      <c r="BP187" s="133">
        <v>-7594.59</v>
      </c>
      <c r="BQ187" s="133">
        <v>-810270.74000000011</v>
      </c>
      <c r="BR187" s="144">
        <v>0</v>
      </c>
      <c r="BS187" s="144">
        <v>0</v>
      </c>
      <c r="BT187" s="144">
        <v>0</v>
      </c>
      <c r="BU187" s="155">
        <f t="shared" si="29"/>
        <v>0</v>
      </c>
      <c r="BV187" s="144">
        <v>0</v>
      </c>
      <c r="BW187" s="144">
        <v>16782.669999999998</v>
      </c>
      <c r="BX187" s="157">
        <f t="shared" si="30"/>
        <v>16782.669999999998</v>
      </c>
      <c r="BY187" s="145"/>
    </row>
    <row r="188" spans="1:77" x14ac:dyDescent="0.25">
      <c r="A188" s="87">
        <v>3171</v>
      </c>
      <c r="B188" s="88" t="s">
        <v>353</v>
      </c>
      <c r="C188" s="136">
        <v>0</v>
      </c>
      <c r="D188" s="181">
        <v>45</v>
      </c>
      <c r="E188" s="136">
        <v>0</v>
      </c>
      <c r="F188" s="136">
        <v>7.416666666666667</v>
      </c>
      <c r="G188" s="132" t="str">
        <f t="shared" si="24"/>
        <v>No</v>
      </c>
      <c r="H188" s="132" t="s">
        <v>220</v>
      </c>
      <c r="I188" s="132" t="str">
        <f t="shared" si="23"/>
        <v>0-99</v>
      </c>
      <c r="J188" s="132">
        <f>IF(G188=Benchmarking!$I$4,1,0)</f>
        <v>1</v>
      </c>
      <c r="K188" s="132">
        <f>IF(Benchmarking!$I$6="All",1,IF(Benchmarking!$I$6=H188,1,0))</f>
        <v>1</v>
      </c>
      <c r="L188" s="132">
        <f>IF(Benchmarking!$I$8="All",1,IF(Benchmarking!$I$8=I188,1,0))</f>
        <v>0</v>
      </c>
      <c r="M188" s="132">
        <f t="shared" si="25"/>
        <v>0</v>
      </c>
      <c r="N188" s="133">
        <v>179409.93</v>
      </c>
      <c r="O188" s="133">
        <v>1146.1600000000001</v>
      </c>
      <c r="P188" s="133">
        <v>117448.42</v>
      </c>
      <c r="Q188" s="133">
        <v>7700.41</v>
      </c>
      <c r="R188" s="133">
        <v>22705.74</v>
      </c>
      <c r="S188" s="133">
        <v>0</v>
      </c>
      <c r="T188" s="133">
        <v>17757.88</v>
      </c>
      <c r="U188" s="133">
        <v>1544.6100000000001</v>
      </c>
      <c r="V188" s="133">
        <v>3769.92</v>
      </c>
      <c r="W188" s="133">
        <v>3902.05</v>
      </c>
      <c r="X188" s="133">
        <v>1119</v>
      </c>
      <c r="Y188" s="133">
        <v>10259.43</v>
      </c>
      <c r="Z188" s="133">
        <v>3246.64</v>
      </c>
      <c r="AA188" s="133">
        <v>1321.16</v>
      </c>
      <c r="AB188" s="133">
        <v>1051.21</v>
      </c>
      <c r="AC188" s="133">
        <v>8163.67</v>
      </c>
      <c r="AD188" s="133">
        <v>9605.75</v>
      </c>
      <c r="AE188" s="133">
        <v>3019.68</v>
      </c>
      <c r="AF188" s="133">
        <v>14517.82</v>
      </c>
      <c r="AG188" s="133">
        <v>5572.09</v>
      </c>
      <c r="AH188" s="133">
        <v>0</v>
      </c>
      <c r="AI188" s="133">
        <v>7357.25</v>
      </c>
      <c r="AJ188" s="133">
        <v>1660.5</v>
      </c>
      <c r="AK188" s="133">
        <v>10388.030000000001</v>
      </c>
      <c r="AL188" s="133">
        <v>13001.720000000001</v>
      </c>
      <c r="AM188" s="133">
        <v>18831.560000000001</v>
      </c>
      <c r="AN188" s="133">
        <v>32125.08</v>
      </c>
      <c r="AO188" s="133">
        <v>13775.4</v>
      </c>
      <c r="AP188" s="133">
        <v>0</v>
      </c>
      <c r="AQ188" s="133">
        <v>0</v>
      </c>
      <c r="AR188" s="133">
        <v>0</v>
      </c>
      <c r="AS188" s="133">
        <v>0</v>
      </c>
      <c r="AT188" s="133">
        <v>0</v>
      </c>
      <c r="AU188" s="134">
        <f t="shared" si="26"/>
        <v>-311051.98</v>
      </c>
      <c r="AV188" s="135">
        <v>-41900.03</v>
      </c>
      <c r="AW188" s="158">
        <f t="shared" si="27"/>
        <v>0</v>
      </c>
      <c r="AX188" s="158">
        <f t="shared" si="28"/>
        <v>-74607.39</v>
      </c>
      <c r="AY188" s="133">
        <v>0</v>
      </c>
      <c r="AZ188" s="133">
        <v>-32280</v>
      </c>
      <c r="BA188" s="133">
        <v>0</v>
      </c>
      <c r="BB188" s="133">
        <v>-13129.16</v>
      </c>
      <c r="BC188" s="133">
        <v>0</v>
      </c>
      <c r="BD188" s="133">
        <v>-15624.220000000001</v>
      </c>
      <c r="BE188" s="133">
        <v>0</v>
      </c>
      <c r="BF188" s="133">
        <v>-1800</v>
      </c>
      <c r="BG188" s="133">
        <v>-4991.25</v>
      </c>
      <c r="BH188" s="133">
        <v>-542</v>
      </c>
      <c r="BI188" s="133">
        <v>-3520.61</v>
      </c>
      <c r="BJ188" s="133">
        <v>0</v>
      </c>
      <c r="BK188" s="133">
        <v>0</v>
      </c>
      <c r="BL188" s="133">
        <v>0</v>
      </c>
      <c r="BM188" s="133">
        <v>-18370</v>
      </c>
      <c r="BN188" s="133">
        <v>0</v>
      </c>
      <c r="BO188" s="133">
        <v>-2640</v>
      </c>
      <c r="BP188" s="133">
        <v>-5343.76</v>
      </c>
      <c r="BQ188" s="133">
        <v>-427559.4</v>
      </c>
      <c r="BR188" s="144">
        <v>0</v>
      </c>
      <c r="BS188" s="144">
        <v>0</v>
      </c>
      <c r="BT188" s="144">
        <v>0</v>
      </c>
      <c r="BU188" s="155">
        <f t="shared" si="29"/>
        <v>0</v>
      </c>
      <c r="BV188" s="144">
        <v>13423.869999999997</v>
      </c>
      <c r="BW188" s="144">
        <v>61183.519999999997</v>
      </c>
      <c r="BX188" s="157">
        <f t="shared" si="30"/>
        <v>74607.39</v>
      </c>
      <c r="BY188" s="145"/>
    </row>
    <row r="189" spans="1:77" x14ac:dyDescent="0.25">
      <c r="A189" s="87">
        <v>3175</v>
      </c>
      <c r="B189" s="88" t="s">
        <v>354</v>
      </c>
      <c r="C189" s="136">
        <v>0</v>
      </c>
      <c r="D189" s="181">
        <v>200</v>
      </c>
      <c r="E189" s="136">
        <v>0</v>
      </c>
      <c r="F189" s="136">
        <v>3.1666666666666665</v>
      </c>
      <c r="G189" s="132" t="str">
        <f t="shared" si="24"/>
        <v>No</v>
      </c>
      <c r="H189" s="132" t="s">
        <v>220</v>
      </c>
      <c r="I189" s="132" t="str">
        <f t="shared" si="23"/>
        <v>200-299</v>
      </c>
      <c r="J189" s="132">
        <f>IF(G189=Benchmarking!$I$4,1,0)</f>
        <v>1</v>
      </c>
      <c r="K189" s="132">
        <f>IF(Benchmarking!$I$6="All",1,IF(Benchmarking!$I$6=H189,1,0))</f>
        <v>1</v>
      </c>
      <c r="L189" s="132">
        <f>IF(Benchmarking!$I$8="All",1,IF(Benchmarking!$I$8=I189,1,0))</f>
        <v>0</v>
      </c>
      <c r="M189" s="132">
        <f t="shared" si="25"/>
        <v>0</v>
      </c>
      <c r="N189" s="133">
        <v>509823.31</v>
      </c>
      <c r="O189" s="133">
        <v>4279.03</v>
      </c>
      <c r="P189" s="133">
        <v>159397.74</v>
      </c>
      <c r="Q189" s="133">
        <v>51695.35</v>
      </c>
      <c r="R189" s="133">
        <v>61467.41</v>
      </c>
      <c r="S189" s="133">
        <v>0</v>
      </c>
      <c r="T189" s="133">
        <v>28358.73</v>
      </c>
      <c r="U189" s="133">
        <v>3543.28</v>
      </c>
      <c r="V189" s="133">
        <v>2863.4</v>
      </c>
      <c r="W189" s="133">
        <v>2899.1</v>
      </c>
      <c r="X189" s="133">
        <v>4478.68</v>
      </c>
      <c r="Y189" s="133">
        <v>16954.63</v>
      </c>
      <c r="Z189" s="133">
        <v>5175.82</v>
      </c>
      <c r="AA189" s="133">
        <v>5399.38</v>
      </c>
      <c r="AB189" s="133">
        <v>2104.86</v>
      </c>
      <c r="AC189" s="133">
        <v>10188.9</v>
      </c>
      <c r="AD189" s="133">
        <v>27136</v>
      </c>
      <c r="AE189" s="133">
        <v>7509.87</v>
      </c>
      <c r="AF189" s="133">
        <v>49606.28</v>
      </c>
      <c r="AG189" s="133">
        <v>10902.34</v>
      </c>
      <c r="AH189" s="133">
        <v>0</v>
      </c>
      <c r="AI189" s="133">
        <v>11128.26</v>
      </c>
      <c r="AJ189" s="133">
        <v>6608.79</v>
      </c>
      <c r="AK189" s="133">
        <v>11764.300000000001</v>
      </c>
      <c r="AL189" s="133">
        <v>26519.54</v>
      </c>
      <c r="AM189" s="133">
        <v>24350</v>
      </c>
      <c r="AN189" s="133">
        <v>11048.42</v>
      </c>
      <c r="AO189" s="133">
        <v>16729.95</v>
      </c>
      <c r="AP189" s="133">
        <v>0</v>
      </c>
      <c r="AQ189" s="133">
        <v>0</v>
      </c>
      <c r="AR189" s="133">
        <v>10351.300000000001</v>
      </c>
      <c r="AS189" s="133">
        <v>0</v>
      </c>
      <c r="AT189" s="133">
        <v>0</v>
      </c>
      <c r="AU189" s="134">
        <f t="shared" si="26"/>
        <v>-774942.85</v>
      </c>
      <c r="AV189" s="135">
        <v>-93684.15</v>
      </c>
      <c r="AW189" s="158">
        <f t="shared" si="27"/>
        <v>0</v>
      </c>
      <c r="AX189" s="158">
        <f t="shared" si="28"/>
        <v>-28508.32</v>
      </c>
      <c r="AY189" s="133">
        <v>0</v>
      </c>
      <c r="AZ189" s="133">
        <v>-31590</v>
      </c>
      <c r="BA189" s="133">
        <v>-24284.57</v>
      </c>
      <c r="BB189" s="133">
        <v>-872.38</v>
      </c>
      <c r="BC189" s="133">
        <v>-3.5</v>
      </c>
      <c r="BD189" s="133">
        <v>-65981.31</v>
      </c>
      <c r="BE189" s="133">
        <v>0</v>
      </c>
      <c r="BF189" s="133">
        <v>0</v>
      </c>
      <c r="BG189" s="133">
        <v>-3797.48</v>
      </c>
      <c r="BH189" s="133">
        <v>-11554.4</v>
      </c>
      <c r="BI189" s="133">
        <v>-6055.2</v>
      </c>
      <c r="BJ189" s="133">
        <v>0</v>
      </c>
      <c r="BK189" s="133">
        <v>0</v>
      </c>
      <c r="BL189" s="133">
        <v>0</v>
      </c>
      <c r="BM189" s="133">
        <v>-48106</v>
      </c>
      <c r="BN189" s="133">
        <v>0</v>
      </c>
      <c r="BO189" s="133">
        <v>0</v>
      </c>
      <c r="BP189" s="133">
        <v>-10026.450000000001</v>
      </c>
      <c r="BQ189" s="133">
        <v>-897135.32</v>
      </c>
      <c r="BR189" s="144">
        <v>0</v>
      </c>
      <c r="BS189" s="144">
        <v>0</v>
      </c>
      <c r="BT189" s="144">
        <v>0</v>
      </c>
      <c r="BU189" s="155">
        <f t="shared" si="29"/>
        <v>0</v>
      </c>
      <c r="BV189" s="144">
        <v>0</v>
      </c>
      <c r="BW189" s="144">
        <v>28508.32</v>
      </c>
      <c r="BX189" s="157">
        <f t="shared" si="30"/>
        <v>28508.32</v>
      </c>
      <c r="BY189" s="145"/>
    </row>
    <row r="190" spans="1:77" x14ac:dyDescent="0.25">
      <c r="A190" s="87">
        <v>3178</v>
      </c>
      <c r="B190" s="88" t="s">
        <v>355</v>
      </c>
      <c r="C190" s="136">
        <v>0</v>
      </c>
      <c r="D190" s="181">
        <v>473</v>
      </c>
      <c r="E190" s="136">
        <v>0</v>
      </c>
      <c r="F190" s="136">
        <v>4.666666666666667</v>
      </c>
      <c r="G190" s="132" t="str">
        <f t="shared" si="24"/>
        <v>No</v>
      </c>
      <c r="H190" s="132" t="s">
        <v>220</v>
      </c>
      <c r="I190" s="132" t="str">
        <f t="shared" si="23"/>
        <v>400-499</v>
      </c>
      <c r="J190" s="132">
        <f>IF(G190=Benchmarking!$I$4,1,0)</f>
        <v>1</v>
      </c>
      <c r="K190" s="132">
        <f>IF(Benchmarking!$I$6="All",1,IF(Benchmarking!$I$6=H190,1,0))</f>
        <v>1</v>
      </c>
      <c r="L190" s="132">
        <f>IF(Benchmarking!$I$8="All",1,IF(Benchmarking!$I$8=I190,1,0))</f>
        <v>0</v>
      </c>
      <c r="M190" s="132">
        <f t="shared" si="25"/>
        <v>0</v>
      </c>
      <c r="N190" s="133">
        <v>1097240.44</v>
      </c>
      <c r="O190" s="133">
        <v>0</v>
      </c>
      <c r="P190" s="133">
        <v>447032.18</v>
      </c>
      <c r="Q190" s="133">
        <v>58190.54</v>
      </c>
      <c r="R190" s="133">
        <v>137778</v>
      </c>
      <c r="S190" s="133">
        <v>0</v>
      </c>
      <c r="T190" s="133">
        <v>93890.880000000005</v>
      </c>
      <c r="U190" s="133">
        <v>7582.45</v>
      </c>
      <c r="V190" s="133">
        <v>6703.82</v>
      </c>
      <c r="W190" s="133">
        <v>16636.14</v>
      </c>
      <c r="X190" s="133">
        <v>10746.72</v>
      </c>
      <c r="Y190" s="133">
        <v>17135.330000000002</v>
      </c>
      <c r="Z190" s="133">
        <v>5860.7300000000005</v>
      </c>
      <c r="AA190" s="133">
        <v>54543.75</v>
      </c>
      <c r="AB190" s="133">
        <v>11169.99</v>
      </c>
      <c r="AC190" s="133">
        <v>29289.68</v>
      </c>
      <c r="AD190" s="133">
        <v>67072</v>
      </c>
      <c r="AE190" s="133">
        <v>19856.189999999999</v>
      </c>
      <c r="AF190" s="133">
        <v>83130.650000000009</v>
      </c>
      <c r="AG190" s="133">
        <v>24054.19</v>
      </c>
      <c r="AH190" s="133">
        <v>0</v>
      </c>
      <c r="AI190" s="133">
        <v>17292.27</v>
      </c>
      <c r="AJ190" s="133">
        <v>16802.61</v>
      </c>
      <c r="AK190" s="133">
        <v>4083.54</v>
      </c>
      <c r="AL190" s="133">
        <v>59118.55</v>
      </c>
      <c r="AM190" s="133">
        <v>0</v>
      </c>
      <c r="AN190" s="133">
        <v>59692.85</v>
      </c>
      <c r="AO190" s="133">
        <v>27706.25</v>
      </c>
      <c r="AP190" s="133">
        <v>0</v>
      </c>
      <c r="AQ190" s="133">
        <v>0</v>
      </c>
      <c r="AR190" s="133">
        <v>0</v>
      </c>
      <c r="AS190" s="133">
        <v>0</v>
      </c>
      <c r="AT190" s="133">
        <v>0</v>
      </c>
      <c r="AU190" s="134">
        <f t="shared" si="26"/>
        <v>-1690758.7899999998</v>
      </c>
      <c r="AV190" s="135">
        <v>-356082.37</v>
      </c>
      <c r="AW190" s="158">
        <f t="shared" si="27"/>
        <v>0</v>
      </c>
      <c r="AX190" s="158">
        <f t="shared" si="28"/>
        <v>-46214.259999999995</v>
      </c>
      <c r="AY190" s="133">
        <v>0</v>
      </c>
      <c r="AZ190" s="133">
        <v>-134085</v>
      </c>
      <c r="BA190" s="133">
        <v>0</v>
      </c>
      <c r="BB190" s="133">
        <v>-20952.05</v>
      </c>
      <c r="BC190" s="133">
        <v>-28591.75</v>
      </c>
      <c r="BD190" s="133">
        <v>-5519.9400000000005</v>
      </c>
      <c r="BE190" s="133">
        <v>0</v>
      </c>
      <c r="BF190" s="133">
        <v>-540</v>
      </c>
      <c r="BG190" s="133">
        <v>-19976.600000000002</v>
      </c>
      <c r="BH190" s="133">
        <v>-3354.85</v>
      </c>
      <c r="BI190" s="133">
        <v>-1520.8700000000001</v>
      </c>
      <c r="BJ190" s="133">
        <v>0</v>
      </c>
      <c r="BK190" s="133">
        <v>0</v>
      </c>
      <c r="BL190" s="133">
        <v>0</v>
      </c>
      <c r="BM190" s="133">
        <v>-71199</v>
      </c>
      <c r="BN190" s="133">
        <v>0</v>
      </c>
      <c r="BO190" s="133">
        <v>-10650</v>
      </c>
      <c r="BP190" s="133">
        <v>-29508.75</v>
      </c>
      <c r="BQ190" s="133">
        <v>-2093055.42</v>
      </c>
      <c r="BR190" s="144">
        <v>0</v>
      </c>
      <c r="BS190" s="144">
        <v>0</v>
      </c>
      <c r="BT190" s="144">
        <v>0</v>
      </c>
      <c r="BU190" s="155">
        <f t="shared" si="29"/>
        <v>0</v>
      </c>
      <c r="BV190" s="144">
        <v>0</v>
      </c>
      <c r="BW190" s="144">
        <v>46214.259999999995</v>
      </c>
      <c r="BX190" s="157">
        <f t="shared" si="30"/>
        <v>46214.259999999995</v>
      </c>
      <c r="BY190" s="145"/>
    </row>
    <row r="191" spans="1:77" x14ac:dyDescent="0.25">
      <c r="A191" s="87">
        <v>3179</v>
      </c>
      <c r="B191" s="88" t="s">
        <v>356</v>
      </c>
      <c r="C191" s="136">
        <v>0</v>
      </c>
      <c r="D191" s="181">
        <v>395</v>
      </c>
      <c r="E191" s="136">
        <v>0</v>
      </c>
      <c r="F191" s="136">
        <v>12.666666666666666</v>
      </c>
      <c r="G191" s="132" t="str">
        <f t="shared" si="24"/>
        <v>No</v>
      </c>
      <c r="H191" s="132" t="s">
        <v>220</v>
      </c>
      <c r="I191" s="132" t="str">
        <f t="shared" si="23"/>
        <v>300-399</v>
      </c>
      <c r="J191" s="132">
        <f>IF(G191=Benchmarking!$I$4,1,0)</f>
        <v>1</v>
      </c>
      <c r="K191" s="132">
        <f>IF(Benchmarking!$I$6="All",1,IF(Benchmarking!$I$6=H191,1,0))</f>
        <v>1</v>
      </c>
      <c r="L191" s="132">
        <f>IF(Benchmarking!$I$8="All",1,IF(Benchmarking!$I$8=I191,1,0))</f>
        <v>0</v>
      </c>
      <c r="M191" s="132">
        <f t="shared" si="25"/>
        <v>0</v>
      </c>
      <c r="N191" s="133">
        <v>1177070.3</v>
      </c>
      <c r="O191" s="133">
        <v>516</v>
      </c>
      <c r="P191" s="133">
        <v>633162.16</v>
      </c>
      <c r="Q191" s="133">
        <v>50550.380000000005</v>
      </c>
      <c r="R191" s="133">
        <v>108781.06</v>
      </c>
      <c r="S191" s="133">
        <v>0</v>
      </c>
      <c r="T191" s="133">
        <v>50780.880000000005</v>
      </c>
      <c r="U191" s="133">
        <v>10285.77</v>
      </c>
      <c r="V191" s="133">
        <v>7682.4800000000005</v>
      </c>
      <c r="W191" s="133">
        <v>8506.76</v>
      </c>
      <c r="X191" s="133">
        <v>8786.4</v>
      </c>
      <c r="Y191" s="133">
        <v>27743.96</v>
      </c>
      <c r="Z191" s="133">
        <v>6229.63</v>
      </c>
      <c r="AA191" s="133">
        <v>42929.83</v>
      </c>
      <c r="AB191" s="133">
        <v>4877</v>
      </c>
      <c r="AC191" s="133">
        <v>17880.05</v>
      </c>
      <c r="AD191" s="133">
        <v>31488</v>
      </c>
      <c r="AE191" s="133">
        <v>9094.880000000001</v>
      </c>
      <c r="AF191" s="133">
        <v>73666.570000000007</v>
      </c>
      <c r="AG191" s="133">
        <v>18186.420000000002</v>
      </c>
      <c r="AH191" s="133">
        <v>0</v>
      </c>
      <c r="AI191" s="133">
        <v>15997.78</v>
      </c>
      <c r="AJ191" s="133">
        <v>14293.89</v>
      </c>
      <c r="AK191" s="133">
        <v>1468.75</v>
      </c>
      <c r="AL191" s="133">
        <v>90149.21</v>
      </c>
      <c r="AM191" s="133">
        <v>49993.33</v>
      </c>
      <c r="AN191" s="133">
        <v>30251.56</v>
      </c>
      <c r="AO191" s="133">
        <v>24134.12</v>
      </c>
      <c r="AP191" s="133">
        <v>0</v>
      </c>
      <c r="AQ191" s="133">
        <v>0</v>
      </c>
      <c r="AR191" s="133">
        <v>25510.91</v>
      </c>
      <c r="AS191" s="133">
        <v>0</v>
      </c>
      <c r="AT191" s="133">
        <v>0</v>
      </c>
      <c r="AU191" s="134">
        <f t="shared" si="26"/>
        <v>-1490535.6899999997</v>
      </c>
      <c r="AV191" s="135">
        <v>-480277.6</v>
      </c>
      <c r="AW191" s="158">
        <f t="shared" si="27"/>
        <v>-46666.67</v>
      </c>
      <c r="AX191" s="158">
        <f t="shared" si="28"/>
        <v>-123009.81999999999</v>
      </c>
      <c r="AY191" s="133">
        <v>0</v>
      </c>
      <c r="AZ191" s="133">
        <v>-288105</v>
      </c>
      <c r="BA191" s="133">
        <v>-5252</v>
      </c>
      <c r="BB191" s="133">
        <v>-5369.56</v>
      </c>
      <c r="BC191" s="133">
        <v>0</v>
      </c>
      <c r="BD191" s="133">
        <v>-6171.51</v>
      </c>
      <c r="BE191" s="133">
        <v>-824.67000000000007</v>
      </c>
      <c r="BF191" s="133">
        <v>-4670.2700000000004</v>
      </c>
      <c r="BG191" s="133">
        <v>0</v>
      </c>
      <c r="BH191" s="133">
        <v>-27585.15</v>
      </c>
      <c r="BI191" s="133">
        <v>-698.85</v>
      </c>
      <c r="BJ191" s="133">
        <v>0</v>
      </c>
      <c r="BK191" s="133">
        <v>0</v>
      </c>
      <c r="BL191" s="133">
        <v>0</v>
      </c>
      <c r="BM191" s="133">
        <v>-39671</v>
      </c>
      <c r="BN191" s="133">
        <v>0</v>
      </c>
      <c r="BO191" s="133">
        <v>-3975</v>
      </c>
      <c r="BP191" s="133">
        <v>-43840.88</v>
      </c>
      <c r="BQ191" s="133">
        <v>-2140489.7799999998</v>
      </c>
      <c r="BR191" s="144">
        <v>18666.669999999998</v>
      </c>
      <c r="BS191" s="144">
        <v>28000</v>
      </c>
      <c r="BT191" s="144">
        <v>0</v>
      </c>
      <c r="BU191" s="155">
        <f t="shared" si="29"/>
        <v>46666.67</v>
      </c>
      <c r="BV191" s="144">
        <v>0</v>
      </c>
      <c r="BW191" s="144">
        <v>123009.81999999999</v>
      </c>
      <c r="BX191" s="157">
        <f t="shared" si="30"/>
        <v>123009.81999999999</v>
      </c>
      <c r="BY191" s="145"/>
    </row>
    <row r="192" spans="1:77" x14ac:dyDescent="0.25">
      <c r="A192" s="87">
        <v>3181</v>
      </c>
      <c r="B192" s="88" t="s">
        <v>357</v>
      </c>
      <c r="C192" s="136">
        <v>0</v>
      </c>
      <c r="D192" s="181">
        <v>367</v>
      </c>
      <c r="E192" s="136">
        <v>0</v>
      </c>
      <c r="F192" s="136">
        <v>2</v>
      </c>
      <c r="G192" s="132" t="str">
        <f t="shared" si="24"/>
        <v>No</v>
      </c>
      <c r="H192" s="132" t="s">
        <v>108</v>
      </c>
      <c r="I192" s="132" t="str">
        <f t="shared" si="23"/>
        <v>300-399</v>
      </c>
      <c r="J192" s="132">
        <f>IF(G192=Benchmarking!$I$4,1,0)</f>
        <v>1</v>
      </c>
      <c r="K192" s="132">
        <f>IF(Benchmarking!$I$6="All",1,IF(Benchmarking!$I$6=H192,1,0))</f>
        <v>1</v>
      </c>
      <c r="L192" s="132">
        <f>IF(Benchmarking!$I$8="All",1,IF(Benchmarking!$I$8=I192,1,0))</f>
        <v>0</v>
      </c>
      <c r="M192" s="132">
        <f t="shared" si="25"/>
        <v>0</v>
      </c>
      <c r="N192" s="133">
        <v>994276.75</v>
      </c>
      <c r="O192" s="133">
        <v>6871.75</v>
      </c>
      <c r="P192" s="133">
        <v>253895.24000000002</v>
      </c>
      <c r="Q192" s="133">
        <v>71006.03</v>
      </c>
      <c r="R192" s="133">
        <v>73802.73</v>
      </c>
      <c r="S192" s="133">
        <v>0</v>
      </c>
      <c r="T192" s="133">
        <v>100987.33</v>
      </c>
      <c r="U192" s="133">
        <v>6462.09</v>
      </c>
      <c r="V192" s="133">
        <v>6547.99</v>
      </c>
      <c r="W192" s="133">
        <v>3286.1</v>
      </c>
      <c r="X192" s="133">
        <v>9048.36</v>
      </c>
      <c r="Y192" s="133">
        <v>6631.32</v>
      </c>
      <c r="Z192" s="133">
        <v>10403.800000000001</v>
      </c>
      <c r="AA192" s="133">
        <v>2713.85</v>
      </c>
      <c r="AB192" s="133">
        <v>3517.92</v>
      </c>
      <c r="AC192" s="133">
        <v>17426.89</v>
      </c>
      <c r="AD192" s="133">
        <v>50150</v>
      </c>
      <c r="AE192" s="133">
        <v>10847.23</v>
      </c>
      <c r="AF192" s="133">
        <v>55998.17</v>
      </c>
      <c r="AG192" s="133">
        <v>43431.450000000004</v>
      </c>
      <c r="AH192" s="133">
        <v>0</v>
      </c>
      <c r="AI192" s="133">
        <v>16241.69</v>
      </c>
      <c r="AJ192" s="133">
        <v>13846.550000000001</v>
      </c>
      <c r="AK192" s="133">
        <v>2070.79</v>
      </c>
      <c r="AL192" s="133">
        <v>17486.48</v>
      </c>
      <c r="AM192" s="133">
        <v>21640.63</v>
      </c>
      <c r="AN192" s="133">
        <v>35869.090000000004</v>
      </c>
      <c r="AO192" s="133">
        <v>27753.61</v>
      </c>
      <c r="AP192" s="133">
        <v>0</v>
      </c>
      <c r="AQ192" s="133">
        <v>0</v>
      </c>
      <c r="AR192" s="133">
        <v>40348.75</v>
      </c>
      <c r="AS192" s="133">
        <v>0</v>
      </c>
      <c r="AT192" s="133">
        <v>0</v>
      </c>
      <c r="AU192" s="134">
        <f t="shared" si="26"/>
        <v>-1387519.01</v>
      </c>
      <c r="AV192" s="135">
        <v>-262614.99</v>
      </c>
      <c r="AW192" s="158">
        <f t="shared" si="27"/>
        <v>0</v>
      </c>
      <c r="AX192" s="158">
        <f t="shared" si="28"/>
        <v>-19189.079999999998</v>
      </c>
      <c r="AY192" s="133">
        <v>0</v>
      </c>
      <c r="AZ192" s="133">
        <v>-135630</v>
      </c>
      <c r="BA192" s="133">
        <v>-1200</v>
      </c>
      <c r="BB192" s="133">
        <v>-2303.98</v>
      </c>
      <c r="BC192" s="133">
        <v>-75</v>
      </c>
      <c r="BD192" s="133">
        <v>-18387.080000000002</v>
      </c>
      <c r="BE192" s="133">
        <v>0</v>
      </c>
      <c r="BF192" s="133">
        <v>0</v>
      </c>
      <c r="BG192" s="133">
        <v>-21244.75</v>
      </c>
      <c r="BH192" s="133">
        <v>-905</v>
      </c>
      <c r="BI192" s="133">
        <v>-817.2</v>
      </c>
      <c r="BJ192" s="133">
        <v>0</v>
      </c>
      <c r="BK192" s="133">
        <v>0</v>
      </c>
      <c r="BL192" s="133">
        <v>0</v>
      </c>
      <c r="BM192" s="133">
        <v>-19815</v>
      </c>
      <c r="BN192" s="133">
        <v>0</v>
      </c>
      <c r="BO192" s="133">
        <v>-2400</v>
      </c>
      <c r="BP192" s="133">
        <v>-27195.83</v>
      </c>
      <c r="BQ192" s="133">
        <v>-1669323.08</v>
      </c>
      <c r="BR192" s="144">
        <v>0</v>
      </c>
      <c r="BS192" s="144">
        <v>0</v>
      </c>
      <c r="BT192" s="144">
        <v>0</v>
      </c>
      <c r="BU192" s="155">
        <f t="shared" si="29"/>
        <v>0</v>
      </c>
      <c r="BV192" s="144">
        <v>0</v>
      </c>
      <c r="BW192" s="144">
        <v>19189.079999999998</v>
      </c>
      <c r="BX192" s="157">
        <f t="shared" si="30"/>
        <v>19189.079999999998</v>
      </c>
      <c r="BY192" s="145"/>
    </row>
    <row r="193" spans="1:77" x14ac:dyDescent="0.25">
      <c r="A193" s="87">
        <v>3182</v>
      </c>
      <c r="B193" s="88" t="s">
        <v>358</v>
      </c>
      <c r="C193" s="136">
        <v>0</v>
      </c>
      <c r="D193" s="181">
        <v>389</v>
      </c>
      <c r="E193" s="136">
        <v>0</v>
      </c>
      <c r="F193" s="136">
        <v>13</v>
      </c>
      <c r="G193" s="132" t="str">
        <f t="shared" si="24"/>
        <v>No</v>
      </c>
      <c r="H193" s="132" t="s">
        <v>220</v>
      </c>
      <c r="I193" s="132" t="str">
        <f t="shared" si="23"/>
        <v>300-399</v>
      </c>
      <c r="J193" s="132">
        <f>IF(G193=Benchmarking!$I$4,1,0)</f>
        <v>1</v>
      </c>
      <c r="K193" s="132">
        <f>IF(Benchmarking!$I$6="All",1,IF(Benchmarking!$I$6=H193,1,0))</f>
        <v>1</v>
      </c>
      <c r="L193" s="132">
        <f>IF(Benchmarking!$I$8="All",1,IF(Benchmarking!$I$8=I193,1,0))</f>
        <v>0</v>
      </c>
      <c r="M193" s="132">
        <f t="shared" si="25"/>
        <v>0</v>
      </c>
      <c r="N193" s="133">
        <v>1077184.24</v>
      </c>
      <c r="O193" s="133">
        <v>7776.8600000000006</v>
      </c>
      <c r="P193" s="133">
        <v>364193.9</v>
      </c>
      <c r="Q193" s="133">
        <v>82292.61</v>
      </c>
      <c r="R193" s="133">
        <v>103985.39</v>
      </c>
      <c r="S193" s="133">
        <v>0</v>
      </c>
      <c r="T193" s="133">
        <v>26767.99</v>
      </c>
      <c r="U193" s="133">
        <v>7462</v>
      </c>
      <c r="V193" s="133">
        <v>10722.24</v>
      </c>
      <c r="W193" s="133">
        <v>6560.8</v>
      </c>
      <c r="X193" s="133">
        <v>8772.9600000000009</v>
      </c>
      <c r="Y193" s="133">
        <v>12414.52</v>
      </c>
      <c r="Z193" s="133">
        <v>9659.35</v>
      </c>
      <c r="AA193" s="133">
        <v>3349.82</v>
      </c>
      <c r="AB193" s="133">
        <v>21984.07</v>
      </c>
      <c r="AC193" s="133">
        <v>20613.46</v>
      </c>
      <c r="AD193" s="133">
        <v>35072</v>
      </c>
      <c r="AE193" s="133">
        <v>19889.580000000002</v>
      </c>
      <c r="AF193" s="133">
        <v>61583.19</v>
      </c>
      <c r="AG193" s="133">
        <v>23980.61</v>
      </c>
      <c r="AH193" s="133">
        <v>0</v>
      </c>
      <c r="AI193" s="133">
        <v>10829.89</v>
      </c>
      <c r="AJ193" s="133">
        <v>13420.64</v>
      </c>
      <c r="AK193" s="133">
        <v>19006.810000000001</v>
      </c>
      <c r="AL193" s="133">
        <v>91348.86</v>
      </c>
      <c r="AM193" s="133">
        <v>7863.93</v>
      </c>
      <c r="AN193" s="133">
        <v>17816.71</v>
      </c>
      <c r="AO193" s="133">
        <v>26234.28</v>
      </c>
      <c r="AP193" s="133">
        <v>0</v>
      </c>
      <c r="AQ193" s="133">
        <v>0</v>
      </c>
      <c r="AR193" s="133">
        <v>32688.510000000002</v>
      </c>
      <c r="AS193" s="133">
        <v>0</v>
      </c>
      <c r="AT193" s="133">
        <v>0</v>
      </c>
      <c r="AU193" s="134">
        <f t="shared" si="26"/>
        <v>-1426252.2500000002</v>
      </c>
      <c r="AV193" s="135">
        <v>-277204.09999999998</v>
      </c>
      <c r="AW193" s="158">
        <f t="shared" si="27"/>
        <v>0</v>
      </c>
      <c r="AX193" s="158">
        <f t="shared" si="28"/>
        <v>-106257.93000000002</v>
      </c>
      <c r="AY193" s="133">
        <v>0</v>
      </c>
      <c r="AZ193" s="133">
        <v>-115635</v>
      </c>
      <c r="BA193" s="133">
        <v>0</v>
      </c>
      <c r="BB193" s="133">
        <v>-450</v>
      </c>
      <c r="BC193" s="133">
        <v>0</v>
      </c>
      <c r="BD193" s="133">
        <v>-60650.17</v>
      </c>
      <c r="BE193" s="133">
        <v>-25917.600000000002</v>
      </c>
      <c r="BF193" s="133">
        <v>-9030.77</v>
      </c>
      <c r="BG193" s="133">
        <v>-4010.13</v>
      </c>
      <c r="BH193" s="133">
        <v>-10030.39</v>
      </c>
      <c r="BI193" s="133">
        <v>-7278.3600000000006</v>
      </c>
      <c r="BJ193" s="133">
        <v>0</v>
      </c>
      <c r="BK193" s="133">
        <v>0</v>
      </c>
      <c r="BL193" s="133">
        <v>0</v>
      </c>
      <c r="BM193" s="133">
        <v>-77966</v>
      </c>
      <c r="BN193" s="133">
        <v>0</v>
      </c>
      <c r="BO193" s="133">
        <v>-797.5</v>
      </c>
      <c r="BP193" s="133">
        <v>-26155.84</v>
      </c>
      <c r="BQ193" s="133">
        <v>-1809714.28</v>
      </c>
      <c r="BR193" s="144">
        <v>0</v>
      </c>
      <c r="BS193" s="144">
        <v>0</v>
      </c>
      <c r="BT193" s="144">
        <v>0</v>
      </c>
      <c r="BU193" s="155">
        <f t="shared" si="29"/>
        <v>0</v>
      </c>
      <c r="BV193" s="144">
        <v>0</v>
      </c>
      <c r="BW193" s="144">
        <v>106257.93000000002</v>
      </c>
      <c r="BX193" s="157">
        <f t="shared" si="30"/>
        <v>106257.93000000002</v>
      </c>
      <c r="BY193" s="145"/>
    </row>
    <row r="194" spans="1:77" x14ac:dyDescent="0.25">
      <c r="A194" s="87">
        <v>3183</v>
      </c>
      <c r="B194" s="88" t="s">
        <v>359</v>
      </c>
      <c r="C194" s="136">
        <v>0</v>
      </c>
      <c r="D194" s="181">
        <v>104</v>
      </c>
      <c r="E194" s="136">
        <v>0</v>
      </c>
      <c r="F194" s="136">
        <v>4.166666666666667</v>
      </c>
      <c r="G194" s="132" t="str">
        <f t="shared" si="24"/>
        <v>No</v>
      </c>
      <c r="H194" s="132" t="s">
        <v>220</v>
      </c>
      <c r="I194" s="132" t="str">
        <f t="shared" si="23"/>
        <v>100-199</v>
      </c>
      <c r="J194" s="132">
        <f>IF(G194=Benchmarking!$I$4,1,0)</f>
        <v>1</v>
      </c>
      <c r="K194" s="132">
        <f>IF(Benchmarking!$I$6="All",1,IF(Benchmarking!$I$6=H194,1,0))</f>
        <v>1</v>
      </c>
      <c r="L194" s="132">
        <f>IF(Benchmarking!$I$8="All",1,IF(Benchmarking!$I$8=I194,1,0))</f>
        <v>1</v>
      </c>
      <c r="M194" s="132">
        <f t="shared" si="25"/>
        <v>1</v>
      </c>
      <c r="N194" s="133">
        <v>260796.92</v>
      </c>
      <c r="O194" s="133">
        <v>1734.83</v>
      </c>
      <c r="P194" s="133">
        <v>87719.99</v>
      </c>
      <c r="Q194" s="133">
        <v>7870.67</v>
      </c>
      <c r="R194" s="133">
        <v>54417.39</v>
      </c>
      <c r="S194" s="133">
        <v>0</v>
      </c>
      <c r="T194" s="133">
        <v>17899.740000000002</v>
      </c>
      <c r="U194" s="133">
        <v>1950.31</v>
      </c>
      <c r="V194" s="133">
        <v>117.5</v>
      </c>
      <c r="W194" s="133">
        <v>3947.4</v>
      </c>
      <c r="X194" s="133">
        <v>2260.44</v>
      </c>
      <c r="Y194" s="133">
        <v>7654.58</v>
      </c>
      <c r="Z194" s="133">
        <v>12390.26</v>
      </c>
      <c r="AA194" s="133">
        <v>9800.68</v>
      </c>
      <c r="AB194" s="133">
        <v>564</v>
      </c>
      <c r="AC194" s="133">
        <v>11037.12</v>
      </c>
      <c r="AD194" s="133">
        <v>19086.75</v>
      </c>
      <c r="AE194" s="133">
        <v>4747.09</v>
      </c>
      <c r="AF194" s="133">
        <v>22104.38</v>
      </c>
      <c r="AG194" s="133">
        <v>13009.34</v>
      </c>
      <c r="AH194" s="133">
        <v>0</v>
      </c>
      <c r="AI194" s="133">
        <v>6061.4800000000005</v>
      </c>
      <c r="AJ194" s="133">
        <v>3354.21</v>
      </c>
      <c r="AK194" s="133">
        <v>1881.05</v>
      </c>
      <c r="AL194" s="133">
        <v>17334.43</v>
      </c>
      <c r="AM194" s="133">
        <v>15362.380000000001</v>
      </c>
      <c r="AN194" s="133">
        <v>61461.11</v>
      </c>
      <c r="AO194" s="133">
        <v>18108.5</v>
      </c>
      <c r="AP194" s="133">
        <v>0</v>
      </c>
      <c r="AQ194" s="133">
        <v>0</v>
      </c>
      <c r="AR194" s="133">
        <v>440.84000000000003</v>
      </c>
      <c r="AS194" s="133">
        <v>0</v>
      </c>
      <c r="AT194" s="133">
        <v>0</v>
      </c>
      <c r="AU194" s="134">
        <f t="shared" si="26"/>
        <v>-464832.05000000005</v>
      </c>
      <c r="AV194" s="135">
        <v>-56113.72</v>
      </c>
      <c r="AW194" s="158">
        <f t="shared" si="27"/>
        <v>0</v>
      </c>
      <c r="AX194" s="158">
        <f t="shared" si="28"/>
        <v>-36441.870000000003</v>
      </c>
      <c r="AY194" s="133">
        <v>0</v>
      </c>
      <c r="AZ194" s="133">
        <v>-32297</v>
      </c>
      <c r="BA194" s="133">
        <v>-8132.18</v>
      </c>
      <c r="BB194" s="133">
        <v>-566.64</v>
      </c>
      <c r="BC194" s="133">
        <v>0</v>
      </c>
      <c r="BD194" s="133">
        <v>-10056.69</v>
      </c>
      <c r="BE194" s="133">
        <v>-544.70000000000005</v>
      </c>
      <c r="BF194" s="133">
        <v>-4560</v>
      </c>
      <c r="BG194" s="133">
        <v>-11378</v>
      </c>
      <c r="BH194" s="133">
        <v>0</v>
      </c>
      <c r="BI194" s="133">
        <v>-2138.37</v>
      </c>
      <c r="BJ194" s="133">
        <v>0</v>
      </c>
      <c r="BK194" s="133">
        <v>0</v>
      </c>
      <c r="BL194" s="133">
        <v>0</v>
      </c>
      <c r="BM194" s="133">
        <v>-31508</v>
      </c>
      <c r="BN194" s="133">
        <v>0</v>
      </c>
      <c r="BO194" s="133">
        <v>0</v>
      </c>
      <c r="BP194" s="133">
        <v>-6722.92</v>
      </c>
      <c r="BQ194" s="133">
        <v>-557387.64</v>
      </c>
      <c r="BR194" s="144">
        <v>0</v>
      </c>
      <c r="BS194" s="144">
        <v>0</v>
      </c>
      <c r="BT194" s="144">
        <v>0</v>
      </c>
      <c r="BU194" s="155">
        <f t="shared" si="29"/>
        <v>0</v>
      </c>
      <c r="BV194" s="144">
        <v>1619.5</v>
      </c>
      <c r="BW194" s="144">
        <v>34822.370000000003</v>
      </c>
      <c r="BX194" s="157">
        <f t="shared" si="30"/>
        <v>36441.870000000003</v>
      </c>
      <c r="BY194" s="145"/>
    </row>
    <row r="195" spans="1:77" x14ac:dyDescent="0.25">
      <c r="A195" s="87">
        <v>3186</v>
      </c>
      <c r="B195" s="88" t="s">
        <v>360</v>
      </c>
      <c r="C195" s="136">
        <v>0</v>
      </c>
      <c r="D195" s="181">
        <v>187</v>
      </c>
      <c r="E195" s="136">
        <v>0</v>
      </c>
      <c r="F195" s="136">
        <v>6.333333333333333</v>
      </c>
      <c r="G195" s="132" t="str">
        <f t="shared" si="24"/>
        <v>No</v>
      </c>
      <c r="H195" s="132" t="s">
        <v>220</v>
      </c>
      <c r="I195" s="132" t="str">
        <f t="shared" ref="I195:I258" si="31">IFERROR(VLOOKUP($D195,$D$268:$F$273,3,TRUE),0)</f>
        <v>100-199</v>
      </c>
      <c r="J195" s="132">
        <f>IF(G195=Benchmarking!$I$4,1,0)</f>
        <v>1</v>
      </c>
      <c r="K195" s="132">
        <f>IF(Benchmarking!$I$6="All",1,IF(Benchmarking!$I$6=H195,1,0))</f>
        <v>1</v>
      </c>
      <c r="L195" s="132">
        <f>IF(Benchmarking!$I$8="All",1,IF(Benchmarking!$I$8=I195,1,0))</f>
        <v>1</v>
      </c>
      <c r="M195" s="132">
        <f t="shared" si="25"/>
        <v>1</v>
      </c>
      <c r="N195" s="133">
        <v>572501.28</v>
      </c>
      <c r="O195" s="133">
        <v>4732.42</v>
      </c>
      <c r="P195" s="133">
        <v>171412</v>
      </c>
      <c r="Q195" s="133">
        <v>12224.76</v>
      </c>
      <c r="R195" s="133">
        <v>42256.53</v>
      </c>
      <c r="S195" s="133">
        <v>0</v>
      </c>
      <c r="T195" s="133">
        <v>0</v>
      </c>
      <c r="U195" s="133">
        <v>3802.06</v>
      </c>
      <c r="V195" s="133">
        <v>5079.3900000000003</v>
      </c>
      <c r="W195" s="133">
        <v>10878.1</v>
      </c>
      <c r="X195" s="133">
        <v>4229.88</v>
      </c>
      <c r="Y195" s="133">
        <v>6355.78</v>
      </c>
      <c r="Z195" s="133">
        <v>11369.39</v>
      </c>
      <c r="AA195" s="133">
        <v>22672.5</v>
      </c>
      <c r="AB195" s="133">
        <v>2153.3000000000002</v>
      </c>
      <c r="AC195" s="133">
        <v>7595.02</v>
      </c>
      <c r="AD195" s="133">
        <v>13473</v>
      </c>
      <c r="AE195" s="133">
        <v>7791.1500000000005</v>
      </c>
      <c r="AF195" s="133">
        <v>42851.040000000001</v>
      </c>
      <c r="AG195" s="133">
        <v>3949.92</v>
      </c>
      <c r="AH195" s="133">
        <v>0</v>
      </c>
      <c r="AI195" s="133">
        <v>4497.6099999999997</v>
      </c>
      <c r="AJ195" s="133">
        <v>6276.6900000000005</v>
      </c>
      <c r="AK195" s="133">
        <v>0</v>
      </c>
      <c r="AL195" s="133">
        <v>21929.27</v>
      </c>
      <c r="AM195" s="133">
        <v>7806.89</v>
      </c>
      <c r="AN195" s="133">
        <v>10730</v>
      </c>
      <c r="AO195" s="133">
        <v>31617.190000000002</v>
      </c>
      <c r="AP195" s="133">
        <v>0</v>
      </c>
      <c r="AQ195" s="133">
        <v>0</v>
      </c>
      <c r="AR195" s="133">
        <v>0</v>
      </c>
      <c r="AS195" s="133">
        <v>0</v>
      </c>
      <c r="AT195" s="133">
        <v>0</v>
      </c>
      <c r="AU195" s="134">
        <f t="shared" si="26"/>
        <v>-743743.87</v>
      </c>
      <c r="AV195" s="135">
        <v>-84657.13</v>
      </c>
      <c r="AW195" s="158">
        <f t="shared" si="27"/>
        <v>0</v>
      </c>
      <c r="AX195" s="158">
        <f t="shared" si="28"/>
        <v>-48569.14</v>
      </c>
      <c r="AY195" s="133">
        <v>0</v>
      </c>
      <c r="AZ195" s="133">
        <v>-38196.94</v>
      </c>
      <c r="BA195" s="133">
        <v>0</v>
      </c>
      <c r="BB195" s="133">
        <v>-1046.95</v>
      </c>
      <c r="BC195" s="133">
        <v>0</v>
      </c>
      <c r="BD195" s="133">
        <v>-2879.77</v>
      </c>
      <c r="BE195" s="133">
        <v>0</v>
      </c>
      <c r="BF195" s="133">
        <v>-3946.1600000000003</v>
      </c>
      <c r="BG195" s="133">
        <v>0</v>
      </c>
      <c r="BH195" s="133">
        <v>-9525.27</v>
      </c>
      <c r="BI195" s="133">
        <v>-8809.5</v>
      </c>
      <c r="BJ195" s="133">
        <v>0</v>
      </c>
      <c r="BK195" s="133">
        <v>0</v>
      </c>
      <c r="BL195" s="133">
        <v>0</v>
      </c>
      <c r="BM195" s="133">
        <v>-48396</v>
      </c>
      <c r="BN195" s="133">
        <v>0</v>
      </c>
      <c r="BO195" s="133">
        <v>-1521</v>
      </c>
      <c r="BP195" s="133">
        <v>-9088.34</v>
      </c>
      <c r="BQ195" s="133">
        <v>-876970.14</v>
      </c>
      <c r="BR195" s="144">
        <v>0</v>
      </c>
      <c r="BS195" s="144">
        <v>0</v>
      </c>
      <c r="BT195" s="144">
        <v>0</v>
      </c>
      <c r="BU195" s="155">
        <f t="shared" si="29"/>
        <v>0</v>
      </c>
      <c r="BV195" s="144">
        <v>0</v>
      </c>
      <c r="BW195" s="144">
        <v>48569.14</v>
      </c>
      <c r="BX195" s="157">
        <f t="shared" si="30"/>
        <v>48569.14</v>
      </c>
      <c r="BY195" s="145"/>
    </row>
    <row r="196" spans="1:77" x14ac:dyDescent="0.25">
      <c r="A196" s="87">
        <v>3198</v>
      </c>
      <c r="B196" s="88" t="s">
        <v>361</v>
      </c>
      <c r="C196" s="136">
        <v>0</v>
      </c>
      <c r="D196" s="181">
        <v>101</v>
      </c>
      <c r="E196" s="136">
        <v>0</v>
      </c>
      <c r="F196" s="136">
        <v>3.5833333333333335</v>
      </c>
      <c r="G196" s="132" t="str">
        <f t="shared" si="24"/>
        <v>No</v>
      </c>
      <c r="H196" s="132" t="s">
        <v>220</v>
      </c>
      <c r="I196" s="132" t="str">
        <f t="shared" si="31"/>
        <v>100-199</v>
      </c>
      <c r="J196" s="132">
        <f>IF(G196=Benchmarking!$I$4,1,0)</f>
        <v>1</v>
      </c>
      <c r="K196" s="132">
        <f>IF(Benchmarking!$I$6="All",1,IF(Benchmarking!$I$6=H196,1,0))</f>
        <v>1</v>
      </c>
      <c r="L196" s="132">
        <f>IF(Benchmarking!$I$8="All",1,IF(Benchmarking!$I$8=I196,1,0))</f>
        <v>1</v>
      </c>
      <c r="M196" s="132">
        <f t="shared" si="25"/>
        <v>1</v>
      </c>
      <c r="N196" s="133">
        <v>288970.51</v>
      </c>
      <c r="O196" s="133">
        <v>5035.4800000000005</v>
      </c>
      <c r="P196" s="133">
        <v>115720.19</v>
      </c>
      <c r="Q196" s="133">
        <v>2085.7800000000002</v>
      </c>
      <c r="R196" s="133">
        <v>34622.050000000003</v>
      </c>
      <c r="S196" s="133">
        <v>0</v>
      </c>
      <c r="T196" s="133">
        <v>0</v>
      </c>
      <c r="U196" s="133">
        <v>1871.78</v>
      </c>
      <c r="V196" s="133">
        <v>4284</v>
      </c>
      <c r="W196" s="133">
        <v>1809.66</v>
      </c>
      <c r="X196" s="133">
        <v>2148.48</v>
      </c>
      <c r="Y196" s="133">
        <v>7848.46</v>
      </c>
      <c r="Z196" s="133">
        <v>1018.66</v>
      </c>
      <c r="AA196" s="133">
        <v>14519.18</v>
      </c>
      <c r="AB196" s="133">
        <v>5967.49</v>
      </c>
      <c r="AC196" s="133">
        <v>14683.550000000001</v>
      </c>
      <c r="AD196" s="133">
        <v>12974</v>
      </c>
      <c r="AE196" s="133">
        <v>3973.53</v>
      </c>
      <c r="AF196" s="133">
        <v>10945.08</v>
      </c>
      <c r="AG196" s="133">
        <v>11012.56</v>
      </c>
      <c r="AH196" s="133">
        <v>0</v>
      </c>
      <c r="AI196" s="133">
        <v>7529.55</v>
      </c>
      <c r="AJ196" s="133">
        <v>3188.16</v>
      </c>
      <c r="AK196" s="133">
        <v>0</v>
      </c>
      <c r="AL196" s="133">
        <v>14458.2</v>
      </c>
      <c r="AM196" s="133">
        <v>2434</v>
      </c>
      <c r="AN196" s="133">
        <v>1870.15</v>
      </c>
      <c r="AO196" s="133">
        <v>24109.16</v>
      </c>
      <c r="AP196" s="133">
        <v>0</v>
      </c>
      <c r="AQ196" s="133">
        <v>0</v>
      </c>
      <c r="AR196" s="133">
        <v>0</v>
      </c>
      <c r="AS196" s="133">
        <v>0</v>
      </c>
      <c r="AT196" s="133">
        <v>0</v>
      </c>
      <c r="AU196" s="134">
        <f t="shared" si="26"/>
        <v>-468112.46</v>
      </c>
      <c r="AV196" s="135">
        <v>-38279.410000000003</v>
      </c>
      <c r="AW196" s="158">
        <f t="shared" si="27"/>
        <v>0</v>
      </c>
      <c r="AX196" s="158">
        <f t="shared" si="28"/>
        <v>-30027.429999999997</v>
      </c>
      <c r="AY196" s="133">
        <v>0</v>
      </c>
      <c r="AZ196" s="133">
        <v>-14465</v>
      </c>
      <c r="BA196" s="133">
        <v>0</v>
      </c>
      <c r="BB196" s="133">
        <v>-250</v>
      </c>
      <c r="BC196" s="133">
        <v>0</v>
      </c>
      <c r="BD196" s="133">
        <v>-4604.24</v>
      </c>
      <c r="BE196" s="133">
        <v>0</v>
      </c>
      <c r="BF196" s="133">
        <v>0</v>
      </c>
      <c r="BG196" s="133">
        <v>-9423.15</v>
      </c>
      <c r="BH196" s="133">
        <v>0</v>
      </c>
      <c r="BI196" s="133">
        <v>-642.11</v>
      </c>
      <c r="BJ196" s="133">
        <v>0</v>
      </c>
      <c r="BK196" s="133">
        <v>0</v>
      </c>
      <c r="BL196" s="133">
        <v>0</v>
      </c>
      <c r="BM196" s="133">
        <v>-29221</v>
      </c>
      <c r="BN196" s="133">
        <v>0</v>
      </c>
      <c r="BO196" s="133">
        <v>0</v>
      </c>
      <c r="BP196" s="133">
        <v>-4957.29</v>
      </c>
      <c r="BQ196" s="133">
        <v>-536419.30000000005</v>
      </c>
      <c r="BR196" s="144">
        <v>0</v>
      </c>
      <c r="BS196" s="144">
        <v>0</v>
      </c>
      <c r="BT196" s="144">
        <v>0</v>
      </c>
      <c r="BU196" s="155">
        <f t="shared" si="29"/>
        <v>0</v>
      </c>
      <c r="BV196" s="144">
        <v>7783.4299999999994</v>
      </c>
      <c r="BW196" s="144">
        <v>22243.999999999996</v>
      </c>
      <c r="BX196" s="157">
        <f t="shared" si="30"/>
        <v>30027.429999999997</v>
      </c>
      <c r="BY196" s="145"/>
    </row>
    <row r="197" spans="1:77" x14ac:dyDescent="0.25">
      <c r="A197" s="87">
        <v>3199</v>
      </c>
      <c r="B197" s="88" t="s">
        <v>362</v>
      </c>
      <c r="C197" s="136">
        <v>0</v>
      </c>
      <c r="D197" s="181">
        <v>184</v>
      </c>
      <c r="E197" s="136">
        <v>0</v>
      </c>
      <c r="F197" s="136">
        <v>8.0833333333333339</v>
      </c>
      <c r="G197" s="132" t="str">
        <f t="shared" si="24"/>
        <v>No</v>
      </c>
      <c r="H197" s="132" t="s">
        <v>220</v>
      </c>
      <c r="I197" s="132" t="str">
        <f t="shared" si="31"/>
        <v>100-199</v>
      </c>
      <c r="J197" s="132">
        <f>IF(G197=Benchmarking!$I$4,1,0)</f>
        <v>1</v>
      </c>
      <c r="K197" s="132">
        <f>IF(Benchmarking!$I$6="All",1,IF(Benchmarking!$I$6=H197,1,0))</f>
        <v>1</v>
      </c>
      <c r="L197" s="132">
        <f>IF(Benchmarking!$I$8="All",1,IF(Benchmarking!$I$8=I197,1,0))</f>
        <v>1</v>
      </c>
      <c r="M197" s="132">
        <f t="shared" si="25"/>
        <v>1</v>
      </c>
      <c r="N197" s="133">
        <v>467679.85000000003</v>
      </c>
      <c r="O197" s="133">
        <v>2045.67</v>
      </c>
      <c r="P197" s="133">
        <v>191942.67</v>
      </c>
      <c r="Q197" s="133">
        <v>34445.75</v>
      </c>
      <c r="R197" s="133">
        <v>60271.770000000004</v>
      </c>
      <c r="S197" s="133">
        <v>0</v>
      </c>
      <c r="T197" s="133">
        <v>17695.88</v>
      </c>
      <c r="U197" s="133">
        <v>3459.65</v>
      </c>
      <c r="V197" s="133">
        <v>2226.7600000000002</v>
      </c>
      <c r="W197" s="133">
        <v>3968.03</v>
      </c>
      <c r="X197" s="133">
        <v>4476</v>
      </c>
      <c r="Y197" s="133">
        <v>10064.84</v>
      </c>
      <c r="Z197" s="133">
        <v>8868.9600000000009</v>
      </c>
      <c r="AA197" s="133">
        <v>1409.95</v>
      </c>
      <c r="AB197" s="133">
        <v>3274.52</v>
      </c>
      <c r="AC197" s="133">
        <v>10455.94</v>
      </c>
      <c r="AD197" s="133">
        <v>11102.75</v>
      </c>
      <c r="AE197" s="133">
        <v>4037.6800000000003</v>
      </c>
      <c r="AF197" s="133">
        <v>71731.540000000008</v>
      </c>
      <c r="AG197" s="133">
        <v>41304.61</v>
      </c>
      <c r="AH197" s="133">
        <v>0</v>
      </c>
      <c r="AI197" s="133">
        <v>17456.13</v>
      </c>
      <c r="AJ197" s="133">
        <v>6642</v>
      </c>
      <c r="AK197" s="133">
        <v>7675.9800000000005</v>
      </c>
      <c r="AL197" s="133">
        <v>47222.340000000004</v>
      </c>
      <c r="AM197" s="133">
        <v>33055.69</v>
      </c>
      <c r="AN197" s="133">
        <v>36368.629999999997</v>
      </c>
      <c r="AO197" s="133">
        <v>13997.65</v>
      </c>
      <c r="AP197" s="133">
        <v>0</v>
      </c>
      <c r="AQ197" s="133">
        <v>0</v>
      </c>
      <c r="AR197" s="133">
        <v>8914</v>
      </c>
      <c r="AS197" s="133">
        <v>0</v>
      </c>
      <c r="AT197" s="133">
        <v>0</v>
      </c>
      <c r="AU197" s="134">
        <f t="shared" si="26"/>
        <v>-785659.2</v>
      </c>
      <c r="AV197" s="135">
        <v>-96092.66</v>
      </c>
      <c r="AW197" s="158">
        <f t="shared" si="27"/>
        <v>0</v>
      </c>
      <c r="AX197" s="158">
        <f t="shared" si="28"/>
        <v>-39166.659999999996</v>
      </c>
      <c r="AY197" s="133">
        <v>0</v>
      </c>
      <c r="AZ197" s="133">
        <v>-47385</v>
      </c>
      <c r="BA197" s="133">
        <v>0</v>
      </c>
      <c r="BB197" s="133">
        <v>-24603.08</v>
      </c>
      <c r="BC197" s="133">
        <v>0</v>
      </c>
      <c r="BD197" s="133">
        <v>-38151.69</v>
      </c>
      <c r="BE197" s="133">
        <v>-14046.11</v>
      </c>
      <c r="BF197" s="133">
        <v>-7800</v>
      </c>
      <c r="BG197" s="133">
        <v>0</v>
      </c>
      <c r="BH197" s="133">
        <v>-5587.5</v>
      </c>
      <c r="BI197" s="133">
        <v>-5358.59</v>
      </c>
      <c r="BJ197" s="133">
        <v>0</v>
      </c>
      <c r="BK197" s="133">
        <v>0</v>
      </c>
      <c r="BL197" s="133">
        <v>0</v>
      </c>
      <c r="BM197" s="133">
        <v>-45324</v>
      </c>
      <c r="BN197" s="133">
        <v>0</v>
      </c>
      <c r="BO197" s="133">
        <v>-2781</v>
      </c>
      <c r="BP197" s="133">
        <v>-11746.68</v>
      </c>
      <c r="BQ197" s="133">
        <v>-920918.52</v>
      </c>
      <c r="BR197" s="144">
        <v>0</v>
      </c>
      <c r="BS197" s="144">
        <v>0</v>
      </c>
      <c r="BT197" s="144">
        <v>0</v>
      </c>
      <c r="BU197" s="155">
        <f t="shared" si="29"/>
        <v>0</v>
      </c>
      <c r="BV197" s="144">
        <v>0</v>
      </c>
      <c r="BW197" s="144">
        <v>39166.659999999996</v>
      </c>
      <c r="BX197" s="157">
        <f t="shared" si="30"/>
        <v>39166.659999999996</v>
      </c>
      <c r="BY197" s="145"/>
    </row>
    <row r="198" spans="1:77" x14ac:dyDescent="0.25">
      <c r="A198" s="87">
        <v>3201</v>
      </c>
      <c r="B198" s="88" t="s">
        <v>363</v>
      </c>
      <c r="C198" s="136">
        <v>0</v>
      </c>
      <c r="D198" s="181">
        <v>81</v>
      </c>
      <c r="E198" s="136">
        <v>0</v>
      </c>
      <c r="F198" s="136">
        <v>2.4166666666666665</v>
      </c>
      <c r="G198" s="132" t="str">
        <f t="shared" si="24"/>
        <v>No</v>
      </c>
      <c r="H198" s="132" t="s">
        <v>220</v>
      </c>
      <c r="I198" s="132" t="str">
        <f t="shared" si="31"/>
        <v>0-99</v>
      </c>
      <c r="J198" s="132">
        <f>IF(G198=Benchmarking!$I$4,1,0)</f>
        <v>1</v>
      </c>
      <c r="K198" s="132">
        <f>IF(Benchmarking!$I$6="All",1,IF(Benchmarking!$I$6=H198,1,0))</f>
        <v>1</v>
      </c>
      <c r="L198" s="132">
        <f>IF(Benchmarking!$I$8="All",1,IF(Benchmarking!$I$8=I198,1,0))</f>
        <v>0</v>
      </c>
      <c r="M198" s="132">
        <f t="shared" si="25"/>
        <v>0</v>
      </c>
      <c r="N198" s="133">
        <v>284853.32</v>
      </c>
      <c r="O198" s="133">
        <v>0</v>
      </c>
      <c r="P198" s="133">
        <v>73874.58</v>
      </c>
      <c r="Q198" s="133">
        <v>11024.49</v>
      </c>
      <c r="R198" s="133">
        <v>32473.95</v>
      </c>
      <c r="S198" s="133">
        <v>0</v>
      </c>
      <c r="T198" s="133">
        <v>0</v>
      </c>
      <c r="U198" s="133">
        <v>2107.64</v>
      </c>
      <c r="V198" s="133">
        <v>4681</v>
      </c>
      <c r="W198" s="133">
        <v>943.5</v>
      </c>
      <c r="X198" s="133">
        <v>1857.6000000000001</v>
      </c>
      <c r="Y198" s="133">
        <v>17736.939999999999</v>
      </c>
      <c r="Z198" s="133">
        <v>1744.5</v>
      </c>
      <c r="AA198" s="133">
        <v>6333.75</v>
      </c>
      <c r="AB198" s="133">
        <v>2666.54</v>
      </c>
      <c r="AC198" s="133">
        <v>9017.41</v>
      </c>
      <c r="AD198" s="133">
        <v>6861.25</v>
      </c>
      <c r="AE198" s="133">
        <v>2829.66</v>
      </c>
      <c r="AF198" s="133">
        <v>25080.66</v>
      </c>
      <c r="AG198" s="133">
        <v>5527.82</v>
      </c>
      <c r="AH198" s="133">
        <v>0</v>
      </c>
      <c r="AI198" s="133">
        <v>5696.1900000000005</v>
      </c>
      <c r="AJ198" s="133">
        <v>2813.88</v>
      </c>
      <c r="AK198" s="133">
        <v>5796.64</v>
      </c>
      <c r="AL198" s="133">
        <v>10995.79</v>
      </c>
      <c r="AM198" s="133">
        <v>0</v>
      </c>
      <c r="AN198" s="133">
        <v>11496.89</v>
      </c>
      <c r="AO198" s="133">
        <v>12051.710000000001</v>
      </c>
      <c r="AP198" s="133">
        <v>0</v>
      </c>
      <c r="AQ198" s="133">
        <v>0</v>
      </c>
      <c r="AR198" s="133">
        <v>8928</v>
      </c>
      <c r="AS198" s="133">
        <v>0</v>
      </c>
      <c r="AT198" s="133">
        <v>0</v>
      </c>
      <c r="AU198" s="134">
        <f t="shared" si="26"/>
        <v>-394421.29000000004</v>
      </c>
      <c r="AV198" s="135">
        <v>-34930.1</v>
      </c>
      <c r="AW198" s="158">
        <f t="shared" si="27"/>
        <v>0</v>
      </c>
      <c r="AX198" s="158">
        <f t="shared" si="28"/>
        <v>-25073.77</v>
      </c>
      <c r="AY198" s="133">
        <v>0</v>
      </c>
      <c r="AZ198" s="133">
        <v>-11760</v>
      </c>
      <c r="BA198" s="133">
        <v>-4362</v>
      </c>
      <c r="BB198" s="133">
        <v>-778.28</v>
      </c>
      <c r="BC198" s="133">
        <v>-179.92000000000002</v>
      </c>
      <c r="BD198" s="133">
        <v>0</v>
      </c>
      <c r="BE198" s="133">
        <v>0</v>
      </c>
      <c r="BF198" s="133">
        <v>0</v>
      </c>
      <c r="BG198" s="133">
        <v>-20498.330000000002</v>
      </c>
      <c r="BH198" s="133">
        <v>0</v>
      </c>
      <c r="BI198" s="133">
        <v>-13501.130000000001</v>
      </c>
      <c r="BJ198" s="133">
        <v>0</v>
      </c>
      <c r="BK198" s="133">
        <v>0</v>
      </c>
      <c r="BL198" s="133">
        <v>0</v>
      </c>
      <c r="BM198" s="133">
        <v>-28600</v>
      </c>
      <c r="BN198" s="133">
        <v>0</v>
      </c>
      <c r="BO198" s="133">
        <v>0</v>
      </c>
      <c r="BP198" s="133">
        <v>-4399.17</v>
      </c>
      <c r="BQ198" s="133">
        <v>-454425.16000000003</v>
      </c>
      <c r="BR198" s="144">
        <v>0</v>
      </c>
      <c r="BS198" s="144">
        <v>0</v>
      </c>
      <c r="BT198" s="144">
        <v>0</v>
      </c>
      <c r="BU198" s="155">
        <f t="shared" si="29"/>
        <v>0</v>
      </c>
      <c r="BV198" s="144">
        <v>6058.6800000000012</v>
      </c>
      <c r="BW198" s="144">
        <v>19015.09</v>
      </c>
      <c r="BX198" s="157">
        <f t="shared" si="30"/>
        <v>25073.77</v>
      </c>
      <c r="BY198" s="145"/>
    </row>
    <row r="199" spans="1:77" x14ac:dyDescent="0.25">
      <c r="A199" s="87">
        <v>3282</v>
      </c>
      <c r="B199" s="88" t="s">
        <v>364</v>
      </c>
      <c r="C199" s="136">
        <v>0</v>
      </c>
      <c r="D199" s="181">
        <v>198</v>
      </c>
      <c r="E199" s="136">
        <v>0</v>
      </c>
      <c r="F199" s="136">
        <v>8.8333333333333339</v>
      </c>
      <c r="G199" s="132" t="str">
        <f t="shared" si="24"/>
        <v>No</v>
      </c>
      <c r="H199" s="132" t="s">
        <v>220</v>
      </c>
      <c r="I199" s="132" t="str">
        <f t="shared" si="31"/>
        <v>100-199</v>
      </c>
      <c r="J199" s="132">
        <f>IF(G199=Benchmarking!$I$4,1,0)</f>
        <v>1</v>
      </c>
      <c r="K199" s="132">
        <f>IF(Benchmarking!$I$6="All",1,IF(Benchmarking!$I$6=H199,1,0))</f>
        <v>1</v>
      </c>
      <c r="L199" s="132">
        <f>IF(Benchmarking!$I$8="All",1,IF(Benchmarking!$I$8=I199,1,0))</f>
        <v>1</v>
      </c>
      <c r="M199" s="132">
        <f t="shared" si="25"/>
        <v>1</v>
      </c>
      <c r="N199" s="133">
        <v>564479.30000000005</v>
      </c>
      <c r="O199" s="133">
        <v>1557.76</v>
      </c>
      <c r="P199" s="133">
        <v>215430.21</v>
      </c>
      <c r="Q199" s="133">
        <v>36306.69</v>
      </c>
      <c r="R199" s="133">
        <v>44572.17</v>
      </c>
      <c r="S199" s="133">
        <v>0</v>
      </c>
      <c r="T199" s="133">
        <v>81788.77</v>
      </c>
      <c r="U199" s="133">
        <v>4165.93</v>
      </c>
      <c r="V199" s="133">
        <v>2711</v>
      </c>
      <c r="W199" s="133">
        <v>2078.19</v>
      </c>
      <c r="X199" s="133">
        <v>4775.76</v>
      </c>
      <c r="Y199" s="133">
        <v>5840.18</v>
      </c>
      <c r="Z199" s="133">
        <v>3575.42</v>
      </c>
      <c r="AA199" s="133">
        <v>3672.04</v>
      </c>
      <c r="AB199" s="133">
        <v>3649.7400000000002</v>
      </c>
      <c r="AC199" s="133">
        <v>14610.83</v>
      </c>
      <c r="AD199" s="133">
        <v>18338.25</v>
      </c>
      <c r="AE199" s="133">
        <v>5623.82</v>
      </c>
      <c r="AF199" s="133">
        <v>37389.950000000004</v>
      </c>
      <c r="AG199" s="133">
        <v>9471.92</v>
      </c>
      <c r="AH199" s="133">
        <v>0</v>
      </c>
      <c r="AI199" s="133">
        <v>13409.78</v>
      </c>
      <c r="AJ199" s="133">
        <v>7728.42</v>
      </c>
      <c r="AK199" s="133">
        <v>9135.52</v>
      </c>
      <c r="AL199" s="133">
        <v>28795.87</v>
      </c>
      <c r="AM199" s="133">
        <v>0</v>
      </c>
      <c r="AN199" s="133">
        <v>2864</v>
      </c>
      <c r="AO199" s="133">
        <v>19646.78</v>
      </c>
      <c r="AP199" s="133">
        <v>0</v>
      </c>
      <c r="AQ199" s="133">
        <v>0</v>
      </c>
      <c r="AR199" s="133">
        <v>9904.0400000000009</v>
      </c>
      <c r="AS199" s="133">
        <v>0</v>
      </c>
      <c r="AT199" s="133">
        <v>0</v>
      </c>
      <c r="AU199" s="134">
        <f t="shared" si="26"/>
        <v>-823783.24</v>
      </c>
      <c r="AV199" s="135">
        <v>-102166.13</v>
      </c>
      <c r="AW199" s="158">
        <f t="shared" si="27"/>
        <v>0</v>
      </c>
      <c r="AX199" s="158">
        <f t="shared" si="28"/>
        <v>-53425.2</v>
      </c>
      <c r="AY199" s="133">
        <v>0</v>
      </c>
      <c r="AZ199" s="133">
        <v>-67525</v>
      </c>
      <c r="BA199" s="133">
        <v>-1200</v>
      </c>
      <c r="BB199" s="133">
        <v>-806.07</v>
      </c>
      <c r="BC199" s="133">
        <v>-990</v>
      </c>
      <c r="BD199" s="133">
        <v>-46218.89</v>
      </c>
      <c r="BE199" s="133">
        <v>0</v>
      </c>
      <c r="BF199" s="133">
        <v>-260</v>
      </c>
      <c r="BG199" s="133">
        <v>0</v>
      </c>
      <c r="BH199" s="133">
        <v>-14228.5</v>
      </c>
      <c r="BI199" s="133">
        <v>-8032.9800000000005</v>
      </c>
      <c r="BJ199" s="133">
        <v>0</v>
      </c>
      <c r="BK199" s="133">
        <v>0</v>
      </c>
      <c r="BL199" s="133">
        <v>0</v>
      </c>
      <c r="BM199" s="133">
        <v>-43033</v>
      </c>
      <c r="BN199" s="133">
        <v>0</v>
      </c>
      <c r="BO199" s="133">
        <v>-979</v>
      </c>
      <c r="BP199" s="133">
        <v>-13253.130000000001</v>
      </c>
      <c r="BQ199" s="133">
        <v>-979374.57</v>
      </c>
      <c r="BR199" s="144">
        <v>0</v>
      </c>
      <c r="BS199" s="144">
        <v>0</v>
      </c>
      <c r="BT199" s="144">
        <v>0</v>
      </c>
      <c r="BU199" s="155">
        <f t="shared" si="29"/>
        <v>0</v>
      </c>
      <c r="BV199" s="144">
        <v>0</v>
      </c>
      <c r="BW199" s="144">
        <v>53425.2</v>
      </c>
      <c r="BX199" s="157">
        <f t="shared" si="30"/>
        <v>53425.2</v>
      </c>
      <c r="BY199" s="145"/>
    </row>
    <row r="200" spans="1:77" x14ac:dyDescent="0.25">
      <c r="A200" s="87">
        <v>3284</v>
      </c>
      <c r="B200" s="88" t="s">
        <v>5</v>
      </c>
      <c r="C200" s="136">
        <v>1</v>
      </c>
      <c r="D200" s="181">
        <v>402</v>
      </c>
      <c r="E200" s="136">
        <v>0</v>
      </c>
      <c r="F200" s="136">
        <v>9.0833333333333339</v>
      </c>
      <c r="G200" s="132" t="str">
        <f t="shared" si="24"/>
        <v>Yes</v>
      </c>
      <c r="H200" s="132" t="s">
        <v>220</v>
      </c>
      <c r="I200" s="132" t="str">
        <f t="shared" si="31"/>
        <v>400-499</v>
      </c>
      <c r="J200" s="132">
        <f>IF(G200=Benchmarking!$I$4,1,0)</f>
        <v>0</v>
      </c>
      <c r="K200" s="132">
        <f>IF(Benchmarking!$I$6="All",1,IF(Benchmarking!$I$6=H200,1,0))</f>
        <v>1</v>
      </c>
      <c r="L200" s="132">
        <f>IF(Benchmarking!$I$8="All",1,IF(Benchmarking!$I$8=I200,1,0))</f>
        <v>0</v>
      </c>
      <c r="M200" s="132">
        <f t="shared" si="25"/>
        <v>0</v>
      </c>
      <c r="N200" s="133">
        <v>936271.42</v>
      </c>
      <c r="O200" s="133">
        <v>3830.69</v>
      </c>
      <c r="P200" s="133">
        <v>408934.78</v>
      </c>
      <c r="Q200" s="133">
        <v>44737.599999999999</v>
      </c>
      <c r="R200" s="133">
        <v>95969.44</v>
      </c>
      <c r="S200" s="133">
        <v>0</v>
      </c>
      <c r="T200" s="133">
        <v>26787.38</v>
      </c>
      <c r="U200" s="133">
        <v>10186.040000000001</v>
      </c>
      <c r="V200" s="133">
        <v>9174.67</v>
      </c>
      <c r="W200" s="133">
        <v>4116.2700000000004</v>
      </c>
      <c r="X200" s="133">
        <v>9019.2000000000007</v>
      </c>
      <c r="Y200" s="133">
        <v>16912.650000000001</v>
      </c>
      <c r="Z200" s="133">
        <v>5119.57</v>
      </c>
      <c r="AA200" s="133">
        <v>41288.410000000003</v>
      </c>
      <c r="AB200" s="133">
        <v>7642.3</v>
      </c>
      <c r="AC200" s="133">
        <v>24236.91</v>
      </c>
      <c r="AD200" s="133">
        <v>42496</v>
      </c>
      <c r="AE200" s="133">
        <v>17000.07</v>
      </c>
      <c r="AF200" s="133">
        <v>101810.91</v>
      </c>
      <c r="AG200" s="133">
        <v>12522.92</v>
      </c>
      <c r="AH200" s="133">
        <v>0</v>
      </c>
      <c r="AI200" s="133">
        <v>25334.89</v>
      </c>
      <c r="AJ200" s="133">
        <v>13383.630000000001</v>
      </c>
      <c r="AK200" s="133">
        <v>0</v>
      </c>
      <c r="AL200" s="133">
        <v>89905.19</v>
      </c>
      <c r="AM200" s="133">
        <v>1320</v>
      </c>
      <c r="AN200" s="133">
        <v>2370</v>
      </c>
      <c r="AO200" s="133">
        <v>51274.99</v>
      </c>
      <c r="AP200" s="133">
        <v>0</v>
      </c>
      <c r="AQ200" s="133">
        <v>0</v>
      </c>
      <c r="AR200" s="133">
        <v>84556.31</v>
      </c>
      <c r="AS200" s="133">
        <v>0</v>
      </c>
      <c r="AT200" s="133">
        <v>0</v>
      </c>
      <c r="AU200" s="134">
        <f t="shared" si="26"/>
        <v>-1424560.45</v>
      </c>
      <c r="AV200" s="135">
        <v>-312635.55</v>
      </c>
      <c r="AW200" s="158">
        <f t="shared" si="27"/>
        <v>0</v>
      </c>
      <c r="AX200" s="158">
        <f t="shared" si="28"/>
        <v>-66213.850000000006</v>
      </c>
      <c r="AY200" s="133">
        <v>0</v>
      </c>
      <c r="AZ200" s="133">
        <v>-47408.99</v>
      </c>
      <c r="BA200" s="133">
        <v>0</v>
      </c>
      <c r="BB200" s="133">
        <v>-24914.48</v>
      </c>
      <c r="BC200" s="133">
        <v>-2175</v>
      </c>
      <c r="BD200" s="133">
        <v>-3298.9</v>
      </c>
      <c r="BE200" s="133">
        <v>-33278.270000000004</v>
      </c>
      <c r="BF200" s="133">
        <v>0</v>
      </c>
      <c r="BG200" s="133">
        <v>-9309.5400000000009</v>
      </c>
      <c r="BH200" s="133">
        <v>-25522.91</v>
      </c>
      <c r="BI200" s="133">
        <v>-12775.82</v>
      </c>
      <c r="BJ200" s="133">
        <v>0</v>
      </c>
      <c r="BK200" s="133">
        <v>0</v>
      </c>
      <c r="BL200" s="133">
        <v>0</v>
      </c>
      <c r="BM200" s="133">
        <v>-81469</v>
      </c>
      <c r="BN200" s="133">
        <v>0</v>
      </c>
      <c r="BO200" s="133">
        <v>0</v>
      </c>
      <c r="BP200" s="133">
        <v>-18060.2</v>
      </c>
      <c r="BQ200" s="133">
        <v>-1803409.85</v>
      </c>
      <c r="BR200" s="144">
        <v>0</v>
      </c>
      <c r="BS200" s="144">
        <v>0</v>
      </c>
      <c r="BT200" s="144">
        <v>0</v>
      </c>
      <c r="BU200" s="155">
        <f t="shared" si="29"/>
        <v>0</v>
      </c>
      <c r="BV200" s="144">
        <v>0</v>
      </c>
      <c r="BW200" s="144">
        <v>66213.850000000006</v>
      </c>
      <c r="BX200" s="157">
        <f t="shared" si="30"/>
        <v>66213.850000000006</v>
      </c>
      <c r="BY200" s="145"/>
    </row>
    <row r="201" spans="1:77" x14ac:dyDescent="0.25">
      <c r="A201" s="87">
        <v>3289</v>
      </c>
      <c r="B201" s="88" t="s">
        <v>365</v>
      </c>
      <c r="C201" s="136">
        <v>0</v>
      </c>
      <c r="D201" s="181">
        <v>210</v>
      </c>
      <c r="E201" s="136">
        <v>0</v>
      </c>
      <c r="F201" s="136">
        <v>9.25</v>
      </c>
      <c r="G201" s="132" t="str">
        <f t="shared" si="24"/>
        <v>No</v>
      </c>
      <c r="H201" s="132" t="s">
        <v>220</v>
      </c>
      <c r="I201" s="132" t="str">
        <f t="shared" si="31"/>
        <v>200-299</v>
      </c>
      <c r="J201" s="132">
        <f>IF(G201=Benchmarking!$I$4,1,0)</f>
        <v>1</v>
      </c>
      <c r="K201" s="132">
        <f>IF(Benchmarking!$I$6="All",1,IF(Benchmarking!$I$6=H201,1,0))</f>
        <v>1</v>
      </c>
      <c r="L201" s="132">
        <f>IF(Benchmarking!$I$8="All",1,IF(Benchmarking!$I$8=I201,1,0))</f>
        <v>0</v>
      </c>
      <c r="M201" s="132">
        <f t="shared" si="25"/>
        <v>0</v>
      </c>
      <c r="N201" s="133">
        <v>504942.19</v>
      </c>
      <c r="O201" s="133">
        <v>735.51</v>
      </c>
      <c r="P201" s="133">
        <v>253383.88</v>
      </c>
      <c r="Q201" s="133">
        <v>38337.279999999999</v>
      </c>
      <c r="R201" s="133">
        <v>58323.35</v>
      </c>
      <c r="S201" s="133">
        <v>0</v>
      </c>
      <c r="T201" s="133">
        <v>32463.49</v>
      </c>
      <c r="U201" s="133">
        <v>3838.7200000000003</v>
      </c>
      <c r="V201" s="133">
        <v>3693.15</v>
      </c>
      <c r="W201" s="133">
        <v>1949.5</v>
      </c>
      <c r="X201" s="133">
        <v>4587.96</v>
      </c>
      <c r="Y201" s="133">
        <v>7275.58</v>
      </c>
      <c r="Z201" s="133">
        <v>523.81000000000006</v>
      </c>
      <c r="AA201" s="133">
        <v>1696.52</v>
      </c>
      <c r="AB201" s="133">
        <v>2789.51</v>
      </c>
      <c r="AC201" s="133">
        <v>12761.89</v>
      </c>
      <c r="AD201" s="133">
        <v>18837.25</v>
      </c>
      <c r="AE201" s="133">
        <v>13516.02</v>
      </c>
      <c r="AF201" s="133">
        <v>57732.73</v>
      </c>
      <c r="AG201" s="133">
        <v>10038.41</v>
      </c>
      <c r="AH201" s="133">
        <v>0</v>
      </c>
      <c r="AI201" s="133">
        <v>12370.75</v>
      </c>
      <c r="AJ201" s="133">
        <v>6808.05</v>
      </c>
      <c r="AK201" s="133">
        <v>1700.8</v>
      </c>
      <c r="AL201" s="133">
        <v>31297.98</v>
      </c>
      <c r="AM201" s="133">
        <v>9592.39</v>
      </c>
      <c r="AN201" s="133">
        <v>27082.54</v>
      </c>
      <c r="AO201" s="133">
        <v>20429.060000000001</v>
      </c>
      <c r="AP201" s="133">
        <v>0</v>
      </c>
      <c r="AQ201" s="133">
        <v>0</v>
      </c>
      <c r="AR201" s="133">
        <v>0</v>
      </c>
      <c r="AS201" s="133">
        <v>0</v>
      </c>
      <c r="AT201" s="133">
        <v>0</v>
      </c>
      <c r="AU201" s="134">
        <f t="shared" si="26"/>
        <v>-816453.34</v>
      </c>
      <c r="AV201" s="135">
        <v>-124147.88</v>
      </c>
      <c r="AW201" s="158">
        <f t="shared" si="27"/>
        <v>0</v>
      </c>
      <c r="AX201" s="158">
        <f t="shared" si="28"/>
        <v>-86752.99000000002</v>
      </c>
      <c r="AY201" s="133">
        <v>0</v>
      </c>
      <c r="AZ201" s="133">
        <v>-45385</v>
      </c>
      <c r="BA201" s="133">
        <v>-1000</v>
      </c>
      <c r="BB201" s="133">
        <v>-800.03</v>
      </c>
      <c r="BC201" s="133">
        <v>0</v>
      </c>
      <c r="BD201" s="133">
        <v>-33164.79</v>
      </c>
      <c r="BE201" s="133">
        <v>-10.450000000000001</v>
      </c>
      <c r="BF201" s="133">
        <v>0</v>
      </c>
      <c r="BG201" s="133">
        <v>-17162.099999999999</v>
      </c>
      <c r="BH201" s="133">
        <v>-15599.04</v>
      </c>
      <c r="BI201" s="133">
        <v>-5339.8</v>
      </c>
      <c r="BJ201" s="133">
        <v>0</v>
      </c>
      <c r="BK201" s="133">
        <v>0</v>
      </c>
      <c r="BL201" s="133">
        <v>0</v>
      </c>
      <c r="BM201" s="133">
        <v>-46456</v>
      </c>
      <c r="BN201" s="133">
        <v>0</v>
      </c>
      <c r="BO201" s="133">
        <v>-1005</v>
      </c>
      <c r="BP201" s="133">
        <v>-11629.37</v>
      </c>
      <c r="BQ201" s="133">
        <v>-1027354.21</v>
      </c>
      <c r="BR201" s="144">
        <v>0</v>
      </c>
      <c r="BS201" s="144">
        <v>0</v>
      </c>
      <c r="BT201" s="144">
        <v>0</v>
      </c>
      <c r="BU201" s="155">
        <f t="shared" si="29"/>
        <v>0</v>
      </c>
      <c r="BV201" s="144">
        <v>0</v>
      </c>
      <c r="BW201" s="144">
        <v>86752.99000000002</v>
      </c>
      <c r="BX201" s="157">
        <f t="shared" si="30"/>
        <v>86752.99000000002</v>
      </c>
      <c r="BY201" s="145"/>
    </row>
    <row r="202" spans="1:77" x14ac:dyDescent="0.25">
      <c r="A202" s="87">
        <v>3294</v>
      </c>
      <c r="B202" s="88" t="s">
        <v>366</v>
      </c>
      <c r="C202" s="136">
        <v>0</v>
      </c>
      <c r="D202" s="181">
        <v>346</v>
      </c>
      <c r="E202" s="136">
        <v>0</v>
      </c>
      <c r="F202" s="136">
        <v>10.333333333333334</v>
      </c>
      <c r="G202" s="132" t="str">
        <f t="shared" si="24"/>
        <v>No</v>
      </c>
      <c r="H202" s="132" t="s">
        <v>220</v>
      </c>
      <c r="I202" s="132" t="str">
        <f t="shared" si="31"/>
        <v>300-399</v>
      </c>
      <c r="J202" s="132">
        <f>IF(G202=Benchmarking!$I$4,1,0)</f>
        <v>1</v>
      </c>
      <c r="K202" s="132">
        <f>IF(Benchmarking!$I$6="All",1,IF(Benchmarking!$I$6=H202,1,0))</f>
        <v>1</v>
      </c>
      <c r="L202" s="132">
        <f>IF(Benchmarking!$I$8="All",1,IF(Benchmarking!$I$8=I202,1,0))</f>
        <v>0</v>
      </c>
      <c r="M202" s="132">
        <f t="shared" si="25"/>
        <v>0</v>
      </c>
      <c r="N202" s="133">
        <v>1008266.76</v>
      </c>
      <c r="O202" s="133">
        <v>18683.52</v>
      </c>
      <c r="P202" s="133">
        <v>447863.98</v>
      </c>
      <c r="Q202" s="133">
        <v>42453</v>
      </c>
      <c r="R202" s="133">
        <v>61728.58</v>
      </c>
      <c r="S202" s="133">
        <v>0</v>
      </c>
      <c r="T202" s="133">
        <v>28740.5</v>
      </c>
      <c r="U202" s="133">
        <v>7024.68</v>
      </c>
      <c r="V202" s="133">
        <v>3375.67</v>
      </c>
      <c r="W202" s="133">
        <v>25074.07</v>
      </c>
      <c r="X202" s="133">
        <v>7743.4800000000005</v>
      </c>
      <c r="Y202" s="133">
        <v>9139.7100000000009</v>
      </c>
      <c r="Z202" s="133">
        <v>10624.77</v>
      </c>
      <c r="AA202" s="133">
        <v>43150.6</v>
      </c>
      <c r="AB202" s="133">
        <v>7177.45</v>
      </c>
      <c r="AC202" s="133">
        <v>24086.420000000002</v>
      </c>
      <c r="AD202" s="133">
        <v>36964</v>
      </c>
      <c r="AE202" s="133">
        <v>19382.29</v>
      </c>
      <c r="AF202" s="133">
        <v>36816.15</v>
      </c>
      <c r="AG202" s="133">
        <v>12090.75</v>
      </c>
      <c r="AH202" s="133">
        <v>0</v>
      </c>
      <c r="AI202" s="133">
        <v>20579.89</v>
      </c>
      <c r="AJ202" s="133">
        <v>11490.66</v>
      </c>
      <c r="AK202" s="133">
        <v>3825.41</v>
      </c>
      <c r="AL202" s="133">
        <v>73021.06</v>
      </c>
      <c r="AM202" s="133">
        <v>14016</v>
      </c>
      <c r="AN202" s="133">
        <v>28373</v>
      </c>
      <c r="AO202" s="133">
        <v>28654.560000000001</v>
      </c>
      <c r="AP202" s="133">
        <v>0</v>
      </c>
      <c r="AQ202" s="133">
        <v>0</v>
      </c>
      <c r="AR202" s="133">
        <v>0</v>
      </c>
      <c r="AS202" s="133">
        <v>0</v>
      </c>
      <c r="AT202" s="133">
        <v>0</v>
      </c>
      <c r="AU202" s="134">
        <f t="shared" si="26"/>
        <v>-1312337.32</v>
      </c>
      <c r="AV202" s="135">
        <v>-205574.88</v>
      </c>
      <c r="AW202" s="158">
        <f t="shared" si="27"/>
        <v>0</v>
      </c>
      <c r="AX202" s="158">
        <f t="shared" si="28"/>
        <v>-63385.909999999989</v>
      </c>
      <c r="AY202" s="133">
        <v>0</v>
      </c>
      <c r="AZ202" s="133">
        <v>-181924.5</v>
      </c>
      <c r="BA202" s="133">
        <v>-1500</v>
      </c>
      <c r="BB202" s="133">
        <v>-1850.66</v>
      </c>
      <c r="BC202" s="133">
        <v>-1082.5</v>
      </c>
      <c r="BD202" s="133">
        <v>-38639.79</v>
      </c>
      <c r="BE202" s="133">
        <v>0</v>
      </c>
      <c r="BF202" s="133">
        <v>-11745.94</v>
      </c>
      <c r="BG202" s="133">
        <v>-3397.64</v>
      </c>
      <c r="BH202" s="133">
        <v>-122.2</v>
      </c>
      <c r="BI202" s="133">
        <v>-2616.0500000000002</v>
      </c>
      <c r="BJ202" s="133">
        <v>0</v>
      </c>
      <c r="BK202" s="133">
        <v>0</v>
      </c>
      <c r="BL202" s="133">
        <v>0</v>
      </c>
      <c r="BM202" s="133">
        <v>-54678</v>
      </c>
      <c r="BN202" s="133">
        <v>0</v>
      </c>
      <c r="BO202" s="133">
        <v>0</v>
      </c>
      <c r="BP202" s="133">
        <v>-30609.38</v>
      </c>
      <c r="BQ202" s="133">
        <v>-1581298.11</v>
      </c>
      <c r="BR202" s="144">
        <v>0</v>
      </c>
      <c r="BS202" s="144">
        <v>0</v>
      </c>
      <c r="BT202" s="144">
        <v>0</v>
      </c>
      <c r="BU202" s="155">
        <f t="shared" si="29"/>
        <v>0</v>
      </c>
      <c r="BV202" s="144">
        <v>0</v>
      </c>
      <c r="BW202" s="144">
        <v>63385.909999999989</v>
      </c>
      <c r="BX202" s="157">
        <f t="shared" si="30"/>
        <v>63385.909999999989</v>
      </c>
      <c r="BY202" s="145"/>
    </row>
    <row r="203" spans="1:77" x14ac:dyDescent="0.25">
      <c r="A203" s="87">
        <v>3295</v>
      </c>
      <c r="B203" s="88" t="s">
        <v>367</v>
      </c>
      <c r="C203" s="136">
        <v>34</v>
      </c>
      <c r="D203" s="181">
        <v>271</v>
      </c>
      <c r="E203" s="136">
        <v>0</v>
      </c>
      <c r="F203" s="136">
        <v>18.666666666666668</v>
      </c>
      <c r="G203" s="132" t="str">
        <f t="shared" si="24"/>
        <v>Yes</v>
      </c>
      <c r="H203" s="132" t="s">
        <v>109</v>
      </c>
      <c r="I203" s="132" t="str">
        <f t="shared" si="31"/>
        <v>200-299</v>
      </c>
      <c r="J203" s="132">
        <f>IF(G203=Benchmarking!$I$4,1,0)</f>
        <v>0</v>
      </c>
      <c r="K203" s="132">
        <f>IF(Benchmarking!$I$6="All",1,IF(Benchmarking!$I$6=H203,1,0))</f>
        <v>1</v>
      </c>
      <c r="L203" s="132">
        <f>IF(Benchmarking!$I$8="All",1,IF(Benchmarking!$I$8=I203,1,0))</f>
        <v>0</v>
      </c>
      <c r="M203" s="132">
        <f t="shared" si="25"/>
        <v>0</v>
      </c>
      <c r="N203" s="133">
        <v>804214.83000000007</v>
      </c>
      <c r="O203" s="133">
        <v>0</v>
      </c>
      <c r="P203" s="133">
        <v>420758.26</v>
      </c>
      <c r="Q203" s="133">
        <v>38052.57</v>
      </c>
      <c r="R203" s="133">
        <v>88456.900000000009</v>
      </c>
      <c r="S203" s="133">
        <v>0</v>
      </c>
      <c r="T203" s="133">
        <v>27115.350000000002</v>
      </c>
      <c r="U203" s="133">
        <v>5951.97</v>
      </c>
      <c r="V203" s="133">
        <v>5215.49</v>
      </c>
      <c r="W203" s="133">
        <v>4158.5600000000004</v>
      </c>
      <c r="X203" s="133">
        <v>6155.04</v>
      </c>
      <c r="Y203" s="133">
        <v>18125.54</v>
      </c>
      <c r="Z203" s="133">
        <v>5632.5</v>
      </c>
      <c r="AA203" s="133">
        <v>4185.04</v>
      </c>
      <c r="AB203" s="133">
        <v>3823.48</v>
      </c>
      <c r="AC203" s="133">
        <v>18640.95</v>
      </c>
      <c r="AD203" s="133">
        <v>47360</v>
      </c>
      <c r="AE203" s="133">
        <v>4873.9000000000005</v>
      </c>
      <c r="AF203" s="133">
        <v>56463.51</v>
      </c>
      <c r="AG203" s="133">
        <v>8138.24</v>
      </c>
      <c r="AH203" s="133">
        <v>0</v>
      </c>
      <c r="AI203" s="133">
        <v>11952.23</v>
      </c>
      <c r="AJ203" s="133">
        <v>9359.91</v>
      </c>
      <c r="AK203" s="133">
        <v>14823.550000000001</v>
      </c>
      <c r="AL203" s="133">
        <v>92747.8</v>
      </c>
      <c r="AM203" s="133">
        <v>0</v>
      </c>
      <c r="AN203" s="133">
        <v>14223.09</v>
      </c>
      <c r="AO203" s="133">
        <v>14044.800000000001</v>
      </c>
      <c r="AP203" s="133">
        <v>0</v>
      </c>
      <c r="AQ203" s="133">
        <v>0</v>
      </c>
      <c r="AR203" s="133">
        <v>53384.020000000004</v>
      </c>
      <c r="AS203" s="133">
        <v>0</v>
      </c>
      <c r="AT203" s="133">
        <v>0</v>
      </c>
      <c r="AU203" s="134">
        <f t="shared" si="26"/>
        <v>-1213850.7599999998</v>
      </c>
      <c r="AV203" s="135">
        <v>-171475.59</v>
      </c>
      <c r="AW203" s="158">
        <f t="shared" si="27"/>
        <v>0</v>
      </c>
      <c r="AX203" s="158">
        <f t="shared" si="28"/>
        <v>-191089.91000000003</v>
      </c>
      <c r="AY203" s="133">
        <v>0</v>
      </c>
      <c r="AZ203" s="133">
        <v>-36690</v>
      </c>
      <c r="BA203" s="133">
        <v>0</v>
      </c>
      <c r="BB203" s="133">
        <v>-8163.97</v>
      </c>
      <c r="BC203" s="133">
        <v>0</v>
      </c>
      <c r="BD203" s="133">
        <v>-63825.64</v>
      </c>
      <c r="BE203" s="133">
        <v>0</v>
      </c>
      <c r="BF203" s="133">
        <v>0</v>
      </c>
      <c r="BG203" s="133">
        <v>-3203.11</v>
      </c>
      <c r="BH203" s="133">
        <v>0</v>
      </c>
      <c r="BI203" s="133">
        <v>-624.46</v>
      </c>
      <c r="BJ203" s="133">
        <v>0</v>
      </c>
      <c r="BK203" s="133">
        <v>0</v>
      </c>
      <c r="BL203" s="133">
        <v>0</v>
      </c>
      <c r="BM203" s="133">
        <v>-129300</v>
      </c>
      <c r="BN203" s="133">
        <v>0</v>
      </c>
      <c r="BO203" s="133">
        <v>0</v>
      </c>
      <c r="BP203" s="133">
        <v>-12038.54</v>
      </c>
      <c r="BQ203" s="133">
        <v>-1576416.26</v>
      </c>
      <c r="BR203" s="144">
        <v>0</v>
      </c>
      <c r="BS203" s="144">
        <v>0</v>
      </c>
      <c r="BT203" s="144">
        <v>0</v>
      </c>
      <c r="BU203" s="155">
        <f t="shared" si="29"/>
        <v>0</v>
      </c>
      <c r="BV203" s="144">
        <v>0</v>
      </c>
      <c r="BW203" s="144">
        <v>191089.91000000003</v>
      </c>
      <c r="BX203" s="157">
        <f t="shared" si="30"/>
        <v>191089.91000000003</v>
      </c>
      <c r="BY203" s="145"/>
    </row>
    <row r="204" spans="1:77" x14ac:dyDescent="0.25">
      <c r="A204" s="87">
        <v>3296</v>
      </c>
      <c r="B204" s="88" t="s">
        <v>368</v>
      </c>
      <c r="C204" s="136">
        <v>0</v>
      </c>
      <c r="D204" s="181">
        <v>331</v>
      </c>
      <c r="E204" s="136">
        <v>28.25</v>
      </c>
      <c r="F204" s="136">
        <v>10.25</v>
      </c>
      <c r="G204" s="132" t="str">
        <f t="shared" si="24"/>
        <v>No</v>
      </c>
      <c r="H204" s="132" t="s">
        <v>220</v>
      </c>
      <c r="I204" s="132" t="str">
        <f t="shared" si="31"/>
        <v>300-399</v>
      </c>
      <c r="J204" s="132">
        <f>IF(G204=Benchmarking!$I$4,1,0)</f>
        <v>1</v>
      </c>
      <c r="K204" s="132">
        <f>IF(Benchmarking!$I$6="All",1,IF(Benchmarking!$I$6=H204,1,0))</f>
        <v>1</v>
      </c>
      <c r="L204" s="132">
        <f>IF(Benchmarking!$I$8="All",1,IF(Benchmarking!$I$8=I204,1,0))</f>
        <v>0</v>
      </c>
      <c r="M204" s="132">
        <f t="shared" si="25"/>
        <v>0</v>
      </c>
      <c r="N204" s="133">
        <v>971321.49</v>
      </c>
      <c r="O204" s="133">
        <v>4048.69</v>
      </c>
      <c r="P204" s="133">
        <v>441629.86</v>
      </c>
      <c r="Q204" s="133">
        <v>30293.98</v>
      </c>
      <c r="R204" s="133">
        <v>84224.31</v>
      </c>
      <c r="S204" s="133">
        <v>0</v>
      </c>
      <c r="T204" s="133">
        <v>105019.91</v>
      </c>
      <c r="U204" s="133">
        <v>9683.84</v>
      </c>
      <c r="V204" s="133">
        <v>19567.66</v>
      </c>
      <c r="W204" s="133">
        <v>5846.92</v>
      </c>
      <c r="X204" s="133">
        <v>7318.32</v>
      </c>
      <c r="Y204" s="133">
        <v>46613.33</v>
      </c>
      <c r="Z204" s="133">
        <v>7904.5</v>
      </c>
      <c r="AA204" s="133">
        <v>43342.83</v>
      </c>
      <c r="AB204" s="133">
        <v>5563.6</v>
      </c>
      <c r="AC204" s="133">
        <v>39521.69</v>
      </c>
      <c r="AD204" s="133">
        <v>37888</v>
      </c>
      <c r="AE204" s="133">
        <v>14907.4</v>
      </c>
      <c r="AF204" s="133">
        <v>92335.8</v>
      </c>
      <c r="AG204" s="133">
        <v>16266.51</v>
      </c>
      <c r="AH204" s="133">
        <v>0</v>
      </c>
      <c r="AI204" s="133">
        <v>10929.33</v>
      </c>
      <c r="AJ204" s="133">
        <v>11086.02</v>
      </c>
      <c r="AK204" s="133">
        <v>7476.87</v>
      </c>
      <c r="AL204" s="133">
        <v>50533.56</v>
      </c>
      <c r="AM204" s="133">
        <v>26654.66</v>
      </c>
      <c r="AN204" s="133">
        <v>17183.72</v>
      </c>
      <c r="AO204" s="133">
        <v>24143.31</v>
      </c>
      <c r="AP204" s="133">
        <v>0</v>
      </c>
      <c r="AQ204" s="133">
        <v>0</v>
      </c>
      <c r="AR204" s="133">
        <v>127002</v>
      </c>
      <c r="AS204" s="133">
        <v>0</v>
      </c>
      <c r="AT204" s="133">
        <v>0</v>
      </c>
      <c r="AU204" s="134">
        <f t="shared" si="26"/>
        <v>-1332780.4700000002</v>
      </c>
      <c r="AV204" s="135">
        <v>-177900.41</v>
      </c>
      <c r="AW204" s="158">
        <f t="shared" si="27"/>
        <v>-384208.32000000007</v>
      </c>
      <c r="AX204" s="158">
        <f t="shared" si="28"/>
        <v>-37463.46</v>
      </c>
      <c r="AY204" s="133">
        <v>0</v>
      </c>
      <c r="AZ204" s="133">
        <v>-143000</v>
      </c>
      <c r="BA204" s="133">
        <v>-1500</v>
      </c>
      <c r="BB204" s="133">
        <v>-5032.72</v>
      </c>
      <c r="BC204" s="133">
        <v>-24939.78</v>
      </c>
      <c r="BD204" s="133">
        <v>-41152.61</v>
      </c>
      <c r="BE204" s="133">
        <v>0</v>
      </c>
      <c r="BF204" s="133">
        <v>-1000</v>
      </c>
      <c r="BG204" s="133">
        <v>-962.15</v>
      </c>
      <c r="BH204" s="133">
        <v>-14356.06</v>
      </c>
      <c r="BI204" s="133">
        <v>-6883.22</v>
      </c>
      <c r="BJ204" s="133">
        <v>0</v>
      </c>
      <c r="BK204" s="133">
        <v>0</v>
      </c>
      <c r="BL204" s="133">
        <v>0</v>
      </c>
      <c r="BM204" s="133">
        <v>-59029</v>
      </c>
      <c r="BN204" s="133">
        <v>0</v>
      </c>
      <c r="BO204" s="133">
        <v>0</v>
      </c>
      <c r="BP204" s="133">
        <v>-28721.13</v>
      </c>
      <c r="BQ204" s="133">
        <v>-1932352.6600000001</v>
      </c>
      <c r="BR204" s="144">
        <v>0</v>
      </c>
      <c r="BS204" s="144">
        <v>150000</v>
      </c>
      <c r="BT204" s="144">
        <v>234208.32000000007</v>
      </c>
      <c r="BU204" s="155">
        <f t="shared" si="29"/>
        <v>384208.32000000007</v>
      </c>
      <c r="BV204" s="144">
        <v>0</v>
      </c>
      <c r="BW204" s="144">
        <v>37463.46</v>
      </c>
      <c r="BX204" s="157">
        <f t="shared" si="30"/>
        <v>37463.46</v>
      </c>
      <c r="BY204" s="145"/>
    </row>
    <row r="205" spans="1:77" x14ac:dyDescent="0.25">
      <c r="A205" s="87">
        <v>3297</v>
      </c>
      <c r="B205" s="88" t="s">
        <v>369</v>
      </c>
      <c r="C205" s="136">
        <v>0</v>
      </c>
      <c r="D205" s="181">
        <v>608</v>
      </c>
      <c r="E205" s="136">
        <v>0</v>
      </c>
      <c r="F205" s="136">
        <v>21</v>
      </c>
      <c r="G205" s="132" t="str">
        <f t="shared" si="24"/>
        <v>No</v>
      </c>
      <c r="H205" s="132" t="s">
        <v>220</v>
      </c>
      <c r="I205" s="132" t="str">
        <f t="shared" si="31"/>
        <v>500+</v>
      </c>
      <c r="J205" s="132">
        <f>IF(G205=Benchmarking!$I$4,1,0)</f>
        <v>1</v>
      </c>
      <c r="K205" s="132">
        <f>IF(Benchmarking!$I$6="All",1,IF(Benchmarking!$I$6=H205,1,0))</f>
        <v>1</v>
      </c>
      <c r="L205" s="132">
        <f>IF(Benchmarking!$I$8="All",1,IF(Benchmarking!$I$8=I205,1,0))</f>
        <v>0</v>
      </c>
      <c r="M205" s="132">
        <f t="shared" si="25"/>
        <v>0</v>
      </c>
      <c r="N205" s="133">
        <v>1501696.92</v>
      </c>
      <c r="O205" s="133">
        <v>23091.93</v>
      </c>
      <c r="P205" s="133">
        <v>645145.16</v>
      </c>
      <c r="Q205" s="133">
        <v>50449.23</v>
      </c>
      <c r="R205" s="133">
        <v>191073.39</v>
      </c>
      <c r="S205" s="133">
        <v>0</v>
      </c>
      <c r="T205" s="133">
        <v>64113.57</v>
      </c>
      <c r="U205" s="133">
        <v>15671.83</v>
      </c>
      <c r="V205" s="133">
        <v>11304.42</v>
      </c>
      <c r="W205" s="133">
        <v>22196.62</v>
      </c>
      <c r="X205" s="133">
        <v>13495.2</v>
      </c>
      <c r="Y205" s="133">
        <v>28424.7</v>
      </c>
      <c r="Z205" s="133">
        <v>11118.08</v>
      </c>
      <c r="AA205" s="133">
        <v>45009.82</v>
      </c>
      <c r="AB205" s="133">
        <v>24808.58</v>
      </c>
      <c r="AC205" s="133">
        <v>49044.51</v>
      </c>
      <c r="AD205" s="133">
        <v>64000</v>
      </c>
      <c r="AE205" s="133">
        <v>14736.14</v>
      </c>
      <c r="AF205" s="133">
        <v>127857.18000000001</v>
      </c>
      <c r="AG205" s="133">
        <v>37362.700000000004</v>
      </c>
      <c r="AH205" s="133">
        <v>0</v>
      </c>
      <c r="AI205" s="133">
        <v>23003.48</v>
      </c>
      <c r="AJ205" s="133">
        <v>20025.63</v>
      </c>
      <c r="AK205" s="133">
        <v>1403.5</v>
      </c>
      <c r="AL205" s="133">
        <v>108808.68000000001</v>
      </c>
      <c r="AM205" s="133">
        <v>12611</v>
      </c>
      <c r="AN205" s="133">
        <v>55825.72</v>
      </c>
      <c r="AO205" s="133">
        <v>30876.79</v>
      </c>
      <c r="AP205" s="133">
        <v>0</v>
      </c>
      <c r="AQ205" s="133">
        <v>0</v>
      </c>
      <c r="AR205" s="133">
        <v>56000</v>
      </c>
      <c r="AS205" s="133">
        <v>0</v>
      </c>
      <c r="AT205" s="133">
        <v>0</v>
      </c>
      <c r="AU205" s="134">
        <f t="shared" si="26"/>
        <v>-2107167.35</v>
      </c>
      <c r="AV205" s="135">
        <v>-498699.79</v>
      </c>
      <c r="AW205" s="158">
        <f t="shared" si="27"/>
        <v>0</v>
      </c>
      <c r="AX205" s="158">
        <f t="shared" si="28"/>
        <v>-195093.56999999998</v>
      </c>
      <c r="AY205" s="133">
        <v>0</v>
      </c>
      <c r="AZ205" s="133">
        <v>-144880</v>
      </c>
      <c r="BA205" s="133">
        <v>0</v>
      </c>
      <c r="BB205" s="133">
        <v>-5168.47</v>
      </c>
      <c r="BC205" s="133">
        <v>-25981.760000000002</v>
      </c>
      <c r="BD205" s="133">
        <v>-21904.82</v>
      </c>
      <c r="BE205" s="133">
        <v>0</v>
      </c>
      <c r="BF205" s="133">
        <v>-24226</v>
      </c>
      <c r="BG205" s="133">
        <v>-3481.75</v>
      </c>
      <c r="BH205" s="133">
        <v>-6533.41</v>
      </c>
      <c r="BI205" s="133">
        <v>-18060</v>
      </c>
      <c r="BJ205" s="133">
        <v>0</v>
      </c>
      <c r="BK205" s="133">
        <v>0</v>
      </c>
      <c r="BL205" s="133">
        <v>0</v>
      </c>
      <c r="BM205" s="133">
        <v>-110849</v>
      </c>
      <c r="BN205" s="133">
        <v>0</v>
      </c>
      <c r="BO205" s="133">
        <v>0</v>
      </c>
      <c r="BP205" s="133">
        <v>-35393.550000000003</v>
      </c>
      <c r="BQ205" s="133">
        <v>-2800960.71</v>
      </c>
      <c r="BR205" s="144">
        <v>0</v>
      </c>
      <c r="BS205" s="144">
        <v>0</v>
      </c>
      <c r="BT205" s="144">
        <v>0</v>
      </c>
      <c r="BU205" s="155">
        <f t="shared" si="29"/>
        <v>0</v>
      </c>
      <c r="BV205" s="144">
        <v>0</v>
      </c>
      <c r="BW205" s="144">
        <v>195093.56999999998</v>
      </c>
      <c r="BX205" s="157">
        <f t="shared" si="30"/>
        <v>195093.56999999998</v>
      </c>
      <c r="BY205" s="145"/>
    </row>
    <row r="206" spans="1:77" x14ac:dyDescent="0.25">
      <c r="A206" s="87">
        <v>3298</v>
      </c>
      <c r="B206" s="88" t="s">
        <v>370</v>
      </c>
      <c r="C206" s="136">
        <v>0</v>
      </c>
      <c r="D206" s="181">
        <v>152</v>
      </c>
      <c r="E206" s="136">
        <v>0</v>
      </c>
      <c r="F206" s="136">
        <v>12.166666666666666</v>
      </c>
      <c r="G206" s="132" t="str">
        <f t="shared" si="24"/>
        <v>No</v>
      </c>
      <c r="H206" s="132" t="s">
        <v>220</v>
      </c>
      <c r="I206" s="132" t="str">
        <f t="shared" si="31"/>
        <v>100-199</v>
      </c>
      <c r="J206" s="132">
        <f>IF(G206=Benchmarking!$I$4,1,0)</f>
        <v>1</v>
      </c>
      <c r="K206" s="132">
        <f>IF(Benchmarking!$I$6="All",1,IF(Benchmarking!$I$6=H206,1,0))</f>
        <v>1</v>
      </c>
      <c r="L206" s="132">
        <f>IF(Benchmarking!$I$8="All",1,IF(Benchmarking!$I$8=I206,1,0))</f>
        <v>1</v>
      </c>
      <c r="M206" s="132">
        <f t="shared" si="25"/>
        <v>1</v>
      </c>
      <c r="N206" s="133">
        <v>403789.88</v>
      </c>
      <c r="O206" s="133">
        <v>0</v>
      </c>
      <c r="P206" s="133">
        <v>198084.72</v>
      </c>
      <c r="Q206" s="133">
        <v>52115.22</v>
      </c>
      <c r="R206" s="133">
        <v>35565.08</v>
      </c>
      <c r="S206" s="133">
        <v>0</v>
      </c>
      <c r="T206" s="133">
        <v>3171.9300000000003</v>
      </c>
      <c r="U206" s="133">
        <v>2701.52</v>
      </c>
      <c r="V206" s="133">
        <v>8026.84</v>
      </c>
      <c r="W206" s="133">
        <v>273.82</v>
      </c>
      <c r="X206" s="133">
        <v>3110.88</v>
      </c>
      <c r="Y206" s="133">
        <v>16968.11</v>
      </c>
      <c r="Z206" s="133">
        <v>14336.74</v>
      </c>
      <c r="AA206" s="133">
        <v>3629.12</v>
      </c>
      <c r="AB206" s="133">
        <v>3326.7200000000003</v>
      </c>
      <c r="AC206" s="133">
        <v>18992.920000000002</v>
      </c>
      <c r="AD206" s="133">
        <v>30189.5</v>
      </c>
      <c r="AE206" s="133">
        <v>4976.25</v>
      </c>
      <c r="AF206" s="133">
        <v>46783.26</v>
      </c>
      <c r="AG206" s="133">
        <v>13297.77</v>
      </c>
      <c r="AH206" s="133">
        <v>0</v>
      </c>
      <c r="AI206" s="133">
        <v>17128.59</v>
      </c>
      <c r="AJ206" s="133">
        <v>4712.41</v>
      </c>
      <c r="AK206" s="133">
        <v>346.09000000000003</v>
      </c>
      <c r="AL206" s="133">
        <v>27930.43</v>
      </c>
      <c r="AM206" s="133">
        <v>0</v>
      </c>
      <c r="AN206" s="133">
        <v>25840</v>
      </c>
      <c r="AO206" s="133">
        <v>54629.05</v>
      </c>
      <c r="AP206" s="133">
        <v>0</v>
      </c>
      <c r="AQ206" s="133">
        <v>0</v>
      </c>
      <c r="AR206" s="133">
        <v>0</v>
      </c>
      <c r="AS206" s="133">
        <v>0</v>
      </c>
      <c r="AT206" s="133">
        <v>0</v>
      </c>
      <c r="AU206" s="134">
        <f t="shared" si="26"/>
        <v>-693053.63</v>
      </c>
      <c r="AV206" s="135">
        <v>-58417.02</v>
      </c>
      <c r="AW206" s="158">
        <f t="shared" si="27"/>
        <v>0</v>
      </c>
      <c r="AX206" s="158">
        <f t="shared" si="28"/>
        <v>-91275.87000000001</v>
      </c>
      <c r="AY206" s="133">
        <v>0</v>
      </c>
      <c r="AZ206" s="133">
        <v>-49475</v>
      </c>
      <c r="BA206" s="133">
        <v>0</v>
      </c>
      <c r="BB206" s="133">
        <v>-12913.86</v>
      </c>
      <c r="BC206" s="133">
        <v>-6840.29</v>
      </c>
      <c r="BD206" s="133">
        <v>-9489.9</v>
      </c>
      <c r="BE206" s="133">
        <v>0</v>
      </c>
      <c r="BF206" s="133">
        <v>0</v>
      </c>
      <c r="BG206" s="133">
        <v>0</v>
      </c>
      <c r="BH206" s="133">
        <v>-10475.19</v>
      </c>
      <c r="BI206" s="133">
        <v>-5545.54</v>
      </c>
      <c r="BJ206" s="133">
        <v>0</v>
      </c>
      <c r="BK206" s="133">
        <v>0</v>
      </c>
      <c r="BL206" s="133">
        <v>0</v>
      </c>
      <c r="BM206" s="133">
        <v>-30873</v>
      </c>
      <c r="BN206" s="133">
        <v>0</v>
      </c>
      <c r="BO206" s="133">
        <v>0</v>
      </c>
      <c r="BP206" s="133">
        <v>-9598.5400000000009</v>
      </c>
      <c r="BQ206" s="133">
        <v>-842746.52</v>
      </c>
      <c r="BR206" s="144">
        <v>0</v>
      </c>
      <c r="BS206" s="144">
        <v>0</v>
      </c>
      <c r="BT206" s="144">
        <v>0</v>
      </c>
      <c r="BU206" s="155">
        <f t="shared" si="29"/>
        <v>0</v>
      </c>
      <c r="BV206" s="144">
        <v>1925.74</v>
      </c>
      <c r="BW206" s="144">
        <v>89350.13</v>
      </c>
      <c r="BX206" s="157">
        <f t="shared" si="30"/>
        <v>91275.87000000001</v>
      </c>
      <c r="BY206" s="145"/>
    </row>
    <row r="207" spans="1:77" x14ac:dyDescent="0.25">
      <c r="A207" s="87">
        <v>3299</v>
      </c>
      <c r="B207" s="88" t="s">
        <v>270</v>
      </c>
      <c r="C207" s="136">
        <v>0</v>
      </c>
      <c r="D207" s="181">
        <v>450</v>
      </c>
      <c r="E207" s="136">
        <v>6.916666666666667</v>
      </c>
      <c r="F207" s="136">
        <v>15.083333333333334</v>
      </c>
      <c r="G207" s="132" t="str">
        <f t="shared" si="24"/>
        <v>No</v>
      </c>
      <c r="H207" s="132" t="s">
        <v>220</v>
      </c>
      <c r="I207" s="132" t="str">
        <f t="shared" si="31"/>
        <v>400-499</v>
      </c>
      <c r="J207" s="132">
        <f>IF(G207=Benchmarking!$I$4,1,0)</f>
        <v>1</v>
      </c>
      <c r="K207" s="132">
        <f>IF(Benchmarking!$I$6="All",1,IF(Benchmarking!$I$6=H207,1,0))</f>
        <v>1</v>
      </c>
      <c r="L207" s="132">
        <f>IF(Benchmarking!$I$8="All",1,IF(Benchmarking!$I$8=I207,1,0))</f>
        <v>0</v>
      </c>
      <c r="M207" s="132">
        <f t="shared" si="25"/>
        <v>0</v>
      </c>
      <c r="N207" s="133">
        <v>1246368.6100000001</v>
      </c>
      <c r="O207" s="133">
        <v>0</v>
      </c>
      <c r="P207" s="133">
        <v>495381.45</v>
      </c>
      <c r="Q207" s="133">
        <v>23653.32</v>
      </c>
      <c r="R207" s="133">
        <v>104069.99</v>
      </c>
      <c r="S207" s="133">
        <v>58876.53</v>
      </c>
      <c r="T207" s="133">
        <v>133496.9</v>
      </c>
      <c r="U207" s="133">
        <v>8418.59</v>
      </c>
      <c r="V207" s="133">
        <v>10546.050000000001</v>
      </c>
      <c r="W207" s="133">
        <v>845.5</v>
      </c>
      <c r="X207" s="133">
        <v>9959.16</v>
      </c>
      <c r="Y207" s="133">
        <v>54215.8</v>
      </c>
      <c r="Z207" s="133">
        <v>4217.6400000000003</v>
      </c>
      <c r="AA207" s="133">
        <v>37472.379999999997</v>
      </c>
      <c r="AB207" s="133">
        <v>15385.24</v>
      </c>
      <c r="AC207" s="133">
        <v>39485.22</v>
      </c>
      <c r="AD207" s="133">
        <v>11571.2</v>
      </c>
      <c r="AE207" s="133">
        <v>15520.960000000001</v>
      </c>
      <c r="AF207" s="133">
        <v>67500.11</v>
      </c>
      <c r="AG207" s="133">
        <v>21830.34</v>
      </c>
      <c r="AH207" s="133">
        <v>0</v>
      </c>
      <c r="AI207" s="133">
        <v>30522.21</v>
      </c>
      <c r="AJ207" s="133">
        <v>14978.35</v>
      </c>
      <c r="AK207" s="133">
        <v>4793.7</v>
      </c>
      <c r="AL207" s="133">
        <v>48500.480000000003</v>
      </c>
      <c r="AM207" s="133">
        <v>0</v>
      </c>
      <c r="AN207" s="133">
        <v>13676.300000000001</v>
      </c>
      <c r="AO207" s="133">
        <v>26538.27</v>
      </c>
      <c r="AP207" s="133">
        <v>0</v>
      </c>
      <c r="AQ207" s="133">
        <v>0</v>
      </c>
      <c r="AR207" s="133">
        <v>23233.37</v>
      </c>
      <c r="AS207" s="133">
        <v>0</v>
      </c>
      <c r="AT207" s="133">
        <v>0</v>
      </c>
      <c r="AU207" s="134">
        <f t="shared" si="26"/>
        <v>-1561891.9000000001</v>
      </c>
      <c r="AV207" s="135">
        <v>-334345.77</v>
      </c>
      <c r="AW207" s="158">
        <f t="shared" si="27"/>
        <v>-97060.19</v>
      </c>
      <c r="AX207" s="158">
        <f t="shared" si="28"/>
        <v>-113940.54999999999</v>
      </c>
      <c r="AY207" s="133">
        <v>0</v>
      </c>
      <c r="AZ207" s="133">
        <v>-124635</v>
      </c>
      <c r="BA207" s="133">
        <v>0</v>
      </c>
      <c r="BB207" s="133">
        <v>-7773.52</v>
      </c>
      <c r="BC207" s="133">
        <v>-22501.200000000001</v>
      </c>
      <c r="BD207" s="133">
        <v>-42709.61</v>
      </c>
      <c r="BE207" s="133">
        <v>-35351.94</v>
      </c>
      <c r="BF207" s="133">
        <v>0</v>
      </c>
      <c r="BG207" s="133">
        <v>-32616.350000000002</v>
      </c>
      <c r="BH207" s="133">
        <v>-23619.15</v>
      </c>
      <c r="BI207" s="133">
        <v>-66113.430000000008</v>
      </c>
      <c r="BJ207" s="133">
        <v>0</v>
      </c>
      <c r="BK207" s="133">
        <v>0</v>
      </c>
      <c r="BL207" s="133">
        <v>0</v>
      </c>
      <c r="BM207" s="133">
        <v>-70765</v>
      </c>
      <c r="BN207" s="133">
        <v>0</v>
      </c>
      <c r="BO207" s="133">
        <v>-1875</v>
      </c>
      <c r="BP207" s="133">
        <v>-28141.65</v>
      </c>
      <c r="BQ207" s="133">
        <v>-2107238.41</v>
      </c>
      <c r="BR207" s="144">
        <v>12000</v>
      </c>
      <c r="BS207" s="144">
        <v>60000</v>
      </c>
      <c r="BT207" s="144">
        <v>25060.19000000001</v>
      </c>
      <c r="BU207" s="155">
        <f t="shared" si="29"/>
        <v>97060.19</v>
      </c>
      <c r="BV207" s="144">
        <v>0</v>
      </c>
      <c r="BW207" s="144">
        <v>113940.54999999999</v>
      </c>
      <c r="BX207" s="157">
        <f t="shared" si="30"/>
        <v>113940.54999999999</v>
      </c>
      <c r="BY207" s="145"/>
    </row>
    <row r="208" spans="1:77" x14ac:dyDescent="0.25">
      <c r="A208" s="87">
        <v>3303</v>
      </c>
      <c r="B208" s="88" t="s">
        <v>371</v>
      </c>
      <c r="C208" s="136">
        <v>0</v>
      </c>
      <c r="D208" s="181">
        <v>171</v>
      </c>
      <c r="E208" s="136">
        <v>0</v>
      </c>
      <c r="F208" s="136">
        <v>4.583333333333333</v>
      </c>
      <c r="G208" s="132" t="str">
        <f t="shared" si="24"/>
        <v>No</v>
      </c>
      <c r="H208" s="132" t="s">
        <v>220</v>
      </c>
      <c r="I208" s="132" t="str">
        <f t="shared" si="31"/>
        <v>100-199</v>
      </c>
      <c r="J208" s="132">
        <f>IF(G208=Benchmarking!$I$4,1,0)</f>
        <v>1</v>
      </c>
      <c r="K208" s="132">
        <f>IF(Benchmarking!$I$6="All",1,IF(Benchmarking!$I$6=H208,1,0))</f>
        <v>1</v>
      </c>
      <c r="L208" s="132">
        <f>IF(Benchmarking!$I$8="All",1,IF(Benchmarking!$I$8=I208,1,0))</f>
        <v>1</v>
      </c>
      <c r="M208" s="132">
        <f t="shared" si="25"/>
        <v>1</v>
      </c>
      <c r="N208" s="133">
        <v>465186.74</v>
      </c>
      <c r="O208" s="133">
        <v>39307.64</v>
      </c>
      <c r="P208" s="133">
        <v>166319.43</v>
      </c>
      <c r="Q208" s="133">
        <v>29867.64</v>
      </c>
      <c r="R208" s="133">
        <v>28097.9</v>
      </c>
      <c r="S208" s="133">
        <v>0</v>
      </c>
      <c r="T208" s="133">
        <v>10333.030000000001</v>
      </c>
      <c r="U208" s="133">
        <v>223</v>
      </c>
      <c r="V208" s="133">
        <v>1622.74</v>
      </c>
      <c r="W208" s="133">
        <v>5410.39</v>
      </c>
      <c r="X208" s="133">
        <v>4242.6000000000004</v>
      </c>
      <c r="Y208" s="133">
        <v>10137.960000000001</v>
      </c>
      <c r="Z208" s="133">
        <v>5196.58</v>
      </c>
      <c r="AA208" s="133">
        <v>2482.71</v>
      </c>
      <c r="AB208" s="133">
        <v>1218.33</v>
      </c>
      <c r="AC208" s="133">
        <v>20835.900000000001</v>
      </c>
      <c r="AD208" s="133">
        <v>4044.8</v>
      </c>
      <c r="AE208" s="133">
        <v>8360.7999999999993</v>
      </c>
      <c r="AF208" s="133">
        <v>39942.559999999998</v>
      </c>
      <c r="AG208" s="133">
        <v>13177.78</v>
      </c>
      <c r="AH208" s="133">
        <v>0</v>
      </c>
      <c r="AI208" s="133">
        <v>7832.03</v>
      </c>
      <c r="AJ208" s="133">
        <v>6204.1</v>
      </c>
      <c r="AK208" s="133">
        <v>1361.5</v>
      </c>
      <c r="AL208" s="133">
        <v>26429.21</v>
      </c>
      <c r="AM208" s="133">
        <v>0</v>
      </c>
      <c r="AN208" s="133">
        <v>10057.65</v>
      </c>
      <c r="AO208" s="133">
        <v>14449.27</v>
      </c>
      <c r="AP208" s="133">
        <v>0</v>
      </c>
      <c r="AQ208" s="133">
        <v>0</v>
      </c>
      <c r="AR208" s="133">
        <v>4997.42</v>
      </c>
      <c r="AS208" s="133">
        <v>0</v>
      </c>
      <c r="AT208" s="133">
        <v>0</v>
      </c>
      <c r="AU208" s="134">
        <f t="shared" si="26"/>
        <v>-730092.61</v>
      </c>
      <c r="AV208" s="135">
        <v>-78059.73</v>
      </c>
      <c r="AW208" s="158">
        <f t="shared" si="27"/>
        <v>0</v>
      </c>
      <c r="AX208" s="158">
        <f t="shared" si="28"/>
        <v>-17953.61</v>
      </c>
      <c r="AY208" s="133">
        <v>0</v>
      </c>
      <c r="AZ208" s="133">
        <v>-20830</v>
      </c>
      <c r="BA208" s="133">
        <v>0</v>
      </c>
      <c r="BB208" s="133">
        <v>-1491.5</v>
      </c>
      <c r="BC208" s="133">
        <v>0</v>
      </c>
      <c r="BD208" s="133">
        <v>-77.19</v>
      </c>
      <c r="BE208" s="133">
        <v>0</v>
      </c>
      <c r="BF208" s="133">
        <v>0</v>
      </c>
      <c r="BG208" s="133">
        <v>0</v>
      </c>
      <c r="BH208" s="133">
        <v>-2688.66</v>
      </c>
      <c r="BI208" s="133">
        <v>-20810</v>
      </c>
      <c r="BJ208" s="133">
        <v>0</v>
      </c>
      <c r="BK208" s="133">
        <v>0</v>
      </c>
      <c r="BL208" s="133">
        <v>0</v>
      </c>
      <c r="BM208" s="133">
        <v>-42117</v>
      </c>
      <c r="BN208" s="133">
        <v>0</v>
      </c>
      <c r="BO208" s="133">
        <v>0</v>
      </c>
      <c r="BP208" s="133">
        <v>-8229.17</v>
      </c>
      <c r="BQ208" s="133">
        <v>-826105.95</v>
      </c>
      <c r="BR208" s="144">
        <v>0</v>
      </c>
      <c r="BS208" s="144">
        <v>0</v>
      </c>
      <c r="BT208" s="144">
        <v>0</v>
      </c>
      <c r="BU208" s="155">
        <f t="shared" si="29"/>
        <v>0</v>
      </c>
      <c r="BV208" s="144">
        <v>0</v>
      </c>
      <c r="BW208" s="144">
        <v>17953.61</v>
      </c>
      <c r="BX208" s="157">
        <f t="shared" si="30"/>
        <v>17953.61</v>
      </c>
      <c r="BY208" s="145"/>
    </row>
    <row r="209" spans="1:77" x14ac:dyDescent="0.25">
      <c r="A209" s="87">
        <v>3307</v>
      </c>
      <c r="B209" s="88" t="s">
        <v>372</v>
      </c>
      <c r="C209" s="136">
        <v>0</v>
      </c>
      <c r="D209" s="181">
        <v>183</v>
      </c>
      <c r="E209" s="136">
        <v>0</v>
      </c>
      <c r="F209" s="136">
        <v>3.4166666666666665</v>
      </c>
      <c r="G209" s="132" t="str">
        <f t="shared" si="24"/>
        <v>No</v>
      </c>
      <c r="H209" s="132" t="s">
        <v>220</v>
      </c>
      <c r="I209" s="132" t="str">
        <f t="shared" si="31"/>
        <v>100-199</v>
      </c>
      <c r="J209" s="132">
        <f>IF(G209=Benchmarking!$I$4,1,0)</f>
        <v>1</v>
      </c>
      <c r="K209" s="132">
        <f>IF(Benchmarking!$I$6="All",1,IF(Benchmarking!$I$6=H209,1,0))</f>
        <v>1</v>
      </c>
      <c r="L209" s="132">
        <f>IF(Benchmarking!$I$8="All",1,IF(Benchmarking!$I$8=I209,1,0))</f>
        <v>1</v>
      </c>
      <c r="M209" s="132">
        <f t="shared" si="25"/>
        <v>1</v>
      </c>
      <c r="N209" s="133">
        <v>515598.33</v>
      </c>
      <c r="O209" s="133">
        <v>6564.27</v>
      </c>
      <c r="P209" s="133">
        <v>158220.95000000001</v>
      </c>
      <c r="Q209" s="133">
        <v>36377.72</v>
      </c>
      <c r="R209" s="133">
        <v>58268.78</v>
      </c>
      <c r="S209" s="133">
        <v>0</v>
      </c>
      <c r="T209" s="133">
        <v>23911.82</v>
      </c>
      <c r="U209" s="133">
        <v>512.74</v>
      </c>
      <c r="V209" s="133">
        <v>3949.31</v>
      </c>
      <c r="W209" s="133">
        <v>3553.82</v>
      </c>
      <c r="X209" s="133">
        <v>4534.2</v>
      </c>
      <c r="Y209" s="133">
        <v>6706.97</v>
      </c>
      <c r="Z209" s="133">
        <v>5273.77</v>
      </c>
      <c r="AA209" s="133">
        <v>19935.400000000001</v>
      </c>
      <c r="AB209" s="133">
        <v>1451.18</v>
      </c>
      <c r="AC209" s="133">
        <v>17843.260000000002</v>
      </c>
      <c r="AD209" s="133">
        <v>5171.2</v>
      </c>
      <c r="AE209" s="133">
        <v>4466.24</v>
      </c>
      <c r="AF209" s="133">
        <v>52736.29</v>
      </c>
      <c r="AG209" s="133">
        <v>13085.99</v>
      </c>
      <c r="AH209" s="133">
        <v>0</v>
      </c>
      <c r="AI209" s="133">
        <v>8447.2900000000009</v>
      </c>
      <c r="AJ209" s="133">
        <v>7290.97</v>
      </c>
      <c r="AK209" s="133">
        <v>0</v>
      </c>
      <c r="AL209" s="133">
        <v>28675.27</v>
      </c>
      <c r="AM209" s="133">
        <v>6512</v>
      </c>
      <c r="AN209" s="133">
        <v>9053</v>
      </c>
      <c r="AO209" s="133">
        <v>10397.35</v>
      </c>
      <c r="AP209" s="133">
        <v>0</v>
      </c>
      <c r="AQ209" s="133">
        <v>389.11</v>
      </c>
      <c r="AR209" s="133">
        <v>0</v>
      </c>
      <c r="AS209" s="133">
        <v>0</v>
      </c>
      <c r="AT209" s="133">
        <v>0</v>
      </c>
      <c r="AU209" s="134">
        <f t="shared" si="26"/>
        <v>-765890.49</v>
      </c>
      <c r="AV209" s="135">
        <v>-68355.87</v>
      </c>
      <c r="AW209" s="158">
        <f t="shared" si="27"/>
        <v>0</v>
      </c>
      <c r="AX209" s="158">
        <f t="shared" si="28"/>
        <v>-28044.479999999996</v>
      </c>
      <c r="AY209" s="133">
        <v>0</v>
      </c>
      <c r="AZ209" s="133">
        <v>-13450</v>
      </c>
      <c r="BA209" s="133">
        <v>0</v>
      </c>
      <c r="BB209" s="133">
        <v>-789.5</v>
      </c>
      <c r="BC209" s="133">
        <v>-1200</v>
      </c>
      <c r="BD209" s="133">
        <v>-61668.97</v>
      </c>
      <c r="BE209" s="133">
        <v>0</v>
      </c>
      <c r="BF209" s="133">
        <v>0</v>
      </c>
      <c r="BG209" s="133">
        <v>0</v>
      </c>
      <c r="BH209" s="133">
        <v>0</v>
      </c>
      <c r="BI209" s="133">
        <v>-21737.84</v>
      </c>
      <c r="BJ209" s="133">
        <v>0</v>
      </c>
      <c r="BK209" s="133">
        <v>0</v>
      </c>
      <c r="BL209" s="133">
        <v>0</v>
      </c>
      <c r="BM209" s="133">
        <v>-50195</v>
      </c>
      <c r="BN209" s="133">
        <v>-1194.25</v>
      </c>
      <c r="BO209" s="133">
        <v>-90</v>
      </c>
      <c r="BP209" s="133">
        <v>-8257.2900000000009</v>
      </c>
      <c r="BQ209" s="133">
        <v>-862290.84</v>
      </c>
      <c r="BR209" s="144">
        <v>0</v>
      </c>
      <c r="BS209" s="144">
        <v>0</v>
      </c>
      <c r="BT209" s="144">
        <v>0</v>
      </c>
      <c r="BU209" s="155">
        <f t="shared" si="29"/>
        <v>0</v>
      </c>
      <c r="BV209" s="144">
        <v>0</v>
      </c>
      <c r="BW209" s="144">
        <v>28044.479999999996</v>
      </c>
      <c r="BX209" s="157">
        <f t="shared" si="30"/>
        <v>28044.479999999996</v>
      </c>
      <c r="BY209" s="145"/>
    </row>
    <row r="210" spans="1:77" x14ac:dyDescent="0.25">
      <c r="A210" s="87">
        <v>3308</v>
      </c>
      <c r="B210" s="88" t="s">
        <v>373</v>
      </c>
      <c r="C210" s="136">
        <v>0</v>
      </c>
      <c r="D210" s="181">
        <v>114</v>
      </c>
      <c r="E210" s="136">
        <v>0</v>
      </c>
      <c r="F210" s="136">
        <v>2</v>
      </c>
      <c r="G210" s="132" t="str">
        <f t="shared" si="24"/>
        <v>No</v>
      </c>
      <c r="H210" s="132" t="s">
        <v>220</v>
      </c>
      <c r="I210" s="132" t="str">
        <f t="shared" si="31"/>
        <v>100-199</v>
      </c>
      <c r="J210" s="132">
        <f>IF(G210=Benchmarking!$I$4,1,0)</f>
        <v>1</v>
      </c>
      <c r="K210" s="132">
        <f>IF(Benchmarking!$I$6="All",1,IF(Benchmarking!$I$6=H210,1,0))</f>
        <v>1</v>
      </c>
      <c r="L210" s="132">
        <f>IF(Benchmarking!$I$8="All",1,IF(Benchmarking!$I$8=I210,1,0))</f>
        <v>1</v>
      </c>
      <c r="M210" s="132">
        <f t="shared" si="25"/>
        <v>1</v>
      </c>
      <c r="N210" s="133">
        <v>282541.68</v>
      </c>
      <c r="O210" s="133">
        <v>3099.7200000000003</v>
      </c>
      <c r="P210" s="133">
        <v>104858.54000000001</v>
      </c>
      <c r="Q210" s="133">
        <v>2537.52</v>
      </c>
      <c r="R210" s="133">
        <v>28071.88</v>
      </c>
      <c r="S210" s="133">
        <v>0</v>
      </c>
      <c r="T210" s="133">
        <v>12317.27</v>
      </c>
      <c r="U210" s="133">
        <v>618.76</v>
      </c>
      <c r="V210" s="133">
        <v>5219.45</v>
      </c>
      <c r="W210" s="133">
        <v>2762.31</v>
      </c>
      <c r="X210" s="133">
        <v>2372.2800000000002</v>
      </c>
      <c r="Y210" s="133">
        <v>576.62</v>
      </c>
      <c r="Z210" s="133">
        <v>8013.74</v>
      </c>
      <c r="AA210" s="133">
        <v>13267.970000000001</v>
      </c>
      <c r="AB210" s="133">
        <v>266.36</v>
      </c>
      <c r="AC210" s="133">
        <v>11503.9</v>
      </c>
      <c r="AD210" s="133">
        <v>4070.4</v>
      </c>
      <c r="AE210" s="133">
        <v>3303.63</v>
      </c>
      <c r="AF210" s="133">
        <v>30482.010000000002</v>
      </c>
      <c r="AG210" s="133">
        <v>11706.02</v>
      </c>
      <c r="AH210" s="133">
        <v>0</v>
      </c>
      <c r="AI210" s="133">
        <v>5366.54</v>
      </c>
      <c r="AJ210" s="133">
        <v>3520.26</v>
      </c>
      <c r="AK210" s="133">
        <v>0</v>
      </c>
      <c r="AL210" s="133">
        <v>20945.97</v>
      </c>
      <c r="AM210" s="133">
        <v>15652.01</v>
      </c>
      <c r="AN210" s="133">
        <v>20132.920000000002</v>
      </c>
      <c r="AO210" s="133">
        <v>13771.98</v>
      </c>
      <c r="AP210" s="133">
        <v>0</v>
      </c>
      <c r="AQ210" s="133">
        <v>0</v>
      </c>
      <c r="AR210" s="133">
        <v>10468.380000000001</v>
      </c>
      <c r="AS210" s="133">
        <v>0</v>
      </c>
      <c r="AT210" s="133">
        <v>0</v>
      </c>
      <c r="AU210" s="134">
        <f t="shared" si="26"/>
        <v>-455809.89</v>
      </c>
      <c r="AV210" s="135">
        <v>-39379.99</v>
      </c>
      <c r="AW210" s="158">
        <f t="shared" si="27"/>
        <v>0</v>
      </c>
      <c r="AX210" s="158">
        <f t="shared" si="28"/>
        <v>-24167.279999999999</v>
      </c>
      <c r="AY210" s="133">
        <v>0</v>
      </c>
      <c r="AZ210" s="133">
        <v>-1345</v>
      </c>
      <c r="BA210" s="133">
        <v>0</v>
      </c>
      <c r="BB210" s="133">
        <v>-1003.95</v>
      </c>
      <c r="BC210" s="133">
        <v>0</v>
      </c>
      <c r="BD210" s="133">
        <v>-2034.47</v>
      </c>
      <c r="BE210" s="133">
        <v>-270.56</v>
      </c>
      <c r="BF210" s="133">
        <v>0</v>
      </c>
      <c r="BG210" s="133">
        <v>-2818.12</v>
      </c>
      <c r="BH210" s="133">
        <v>-10550.43</v>
      </c>
      <c r="BI210" s="133">
        <v>-4643.95</v>
      </c>
      <c r="BJ210" s="133">
        <v>0</v>
      </c>
      <c r="BK210" s="133">
        <v>0</v>
      </c>
      <c r="BL210" s="133">
        <v>0</v>
      </c>
      <c r="BM210" s="133">
        <v>-35412</v>
      </c>
      <c r="BN210" s="133">
        <v>0</v>
      </c>
      <c r="BO210" s="133">
        <v>-405</v>
      </c>
      <c r="BP210" s="133">
        <v>-4814.79</v>
      </c>
      <c r="BQ210" s="133">
        <v>-519357.16000000003</v>
      </c>
      <c r="BR210" s="144">
        <v>0</v>
      </c>
      <c r="BS210" s="144">
        <v>0</v>
      </c>
      <c r="BT210" s="144">
        <v>0</v>
      </c>
      <c r="BU210" s="155">
        <f t="shared" si="29"/>
        <v>0</v>
      </c>
      <c r="BV210" s="144">
        <v>4123.9199999999992</v>
      </c>
      <c r="BW210" s="144">
        <v>20043.36</v>
      </c>
      <c r="BX210" s="157">
        <f t="shared" si="30"/>
        <v>24167.279999999999</v>
      </c>
      <c r="BY210" s="145"/>
    </row>
    <row r="211" spans="1:77" x14ac:dyDescent="0.25">
      <c r="A211" s="87">
        <v>3309</v>
      </c>
      <c r="B211" s="88" t="s">
        <v>374</v>
      </c>
      <c r="C211" s="136">
        <v>0</v>
      </c>
      <c r="D211" s="181">
        <v>169</v>
      </c>
      <c r="E211" s="136">
        <v>0</v>
      </c>
      <c r="F211" s="136">
        <v>8.25</v>
      </c>
      <c r="G211" s="132" t="str">
        <f t="shared" si="24"/>
        <v>No</v>
      </c>
      <c r="H211" s="132" t="s">
        <v>220</v>
      </c>
      <c r="I211" s="132" t="str">
        <f t="shared" si="31"/>
        <v>100-199</v>
      </c>
      <c r="J211" s="132">
        <f>IF(G211=Benchmarking!$I$4,1,0)</f>
        <v>1</v>
      </c>
      <c r="K211" s="132">
        <f>IF(Benchmarking!$I$6="All",1,IF(Benchmarking!$I$6=H211,1,0))</f>
        <v>1</v>
      </c>
      <c r="L211" s="132">
        <f>IF(Benchmarking!$I$8="All",1,IF(Benchmarking!$I$8=I211,1,0))</f>
        <v>1</v>
      </c>
      <c r="M211" s="132">
        <f t="shared" si="25"/>
        <v>1</v>
      </c>
      <c r="N211" s="133">
        <v>458443.8</v>
      </c>
      <c r="O211" s="133">
        <v>1309</v>
      </c>
      <c r="P211" s="133">
        <v>172640.02</v>
      </c>
      <c r="Q211" s="133">
        <v>48214.21</v>
      </c>
      <c r="R211" s="133">
        <v>56028.590000000004</v>
      </c>
      <c r="S211" s="133">
        <v>0</v>
      </c>
      <c r="T211" s="133">
        <v>10075.93</v>
      </c>
      <c r="U211" s="133">
        <v>1170.53</v>
      </c>
      <c r="V211" s="133">
        <v>9688.09</v>
      </c>
      <c r="W211" s="133">
        <v>3520.34</v>
      </c>
      <c r="X211" s="133">
        <v>3670.32</v>
      </c>
      <c r="Y211" s="133">
        <v>12635.78</v>
      </c>
      <c r="Z211" s="133">
        <v>8322.24</v>
      </c>
      <c r="AA211" s="133">
        <v>3117.94</v>
      </c>
      <c r="AB211" s="133">
        <v>1141.54</v>
      </c>
      <c r="AC211" s="133">
        <v>18672.02</v>
      </c>
      <c r="AD211" s="133">
        <v>7987.2</v>
      </c>
      <c r="AE211" s="133">
        <v>1714.9</v>
      </c>
      <c r="AF211" s="133">
        <v>48691.13</v>
      </c>
      <c r="AG211" s="133">
        <v>27005.260000000002</v>
      </c>
      <c r="AH211" s="133">
        <v>0</v>
      </c>
      <c r="AI211" s="133">
        <v>9658.85</v>
      </c>
      <c r="AJ211" s="133">
        <v>5446.4400000000005</v>
      </c>
      <c r="AK211" s="133">
        <v>2306.16</v>
      </c>
      <c r="AL211" s="133">
        <v>33090.78</v>
      </c>
      <c r="AM211" s="133">
        <v>7284</v>
      </c>
      <c r="AN211" s="133">
        <v>18304.850000000002</v>
      </c>
      <c r="AO211" s="133">
        <v>21663.4</v>
      </c>
      <c r="AP211" s="133">
        <v>0</v>
      </c>
      <c r="AQ211" s="133">
        <v>0</v>
      </c>
      <c r="AR211" s="133">
        <v>0</v>
      </c>
      <c r="AS211" s="133">
        <v>0</v>
      </c>
      <c r="AT211" s="133">
        <v>0</v>
      </c>
      <c r="AU211" s="134">
        <f t="shared" si="26"/>
        <v>-677124.57</v>
      </c>
      <c r="AV211" s="135">
        <v>-56105.42</v>
      </c>
      <c r="AW211" s="158">
        <f t="shared" si="27"/>
        <v>0</v>
      </c>
      <c r="AX211" s="158">
        <f t="shared" si="28"/>
        <v>-68682.7</v>
      </c>
      <c r="AY211" s="133">
        <v>0</v>
      </c>
      <c r="AZ211" s="133">
        <v>-26900</v>
      </c>
      <c r="BA211" s="133">
        <v>0</v>
      </c>
      <c r="BB211" s="133">
        <v>-27004.89</v>
      </c>
      <c r="BC211" s="133">
        <v>-531.16</v>
      </c>
      <c r="BD211" s="133">
        <v>-15546.34</v>
      </c>
      <c r="BE211" s="133">
        <v>-4.8</v>
      </c>
      <c r="BF211" s="133">
        <v>-4235</v>
      </c>
      <c r="BG211" s="133">
        <v>0</v>
      </c>
      <c r="BH211" s="133">
        <v>-21039.5</v>
      </c>
      <c r="BI211" s="133">
        <v>-6586.95</v>
      </c>
      <c r="BJ211" s="133">
        <v>0</v>
      </c>
      <c r="BK211" s="133">
        <v>0</v>
      </c>
      <c r="BL211" s="133">
        <v>0</v>
      </c>
      <c r="BM211" s="133">
        <v>-53003</v>
      </c>
      <c r="BN211" s="133">
        <v>0</v>
      </c>
      <c r="BO211" s="133">
        <v>0</v>
      </c>
      <c r="BP211" s="133">
        <v>-9889.17</v>
      </c>
      <c r="BQ211" s="133">
        <v>-801912.69</v>
      </c>
      <c r="BR211" s="144">
        <v>0</v>
      </c>
      <c r="BS211" s="144">
        <v>0</v>
      </c>
      <c r="BT211" s="144">
        <v>0</v>
      </c>
      <c r="BU211" s="155">
        <f t="shared" si="29"/>
        <v>0</v>
      </c>
      <c r="BV211" s="144">
        <v>3213.54</v>
      </c>
      <c r="BW211" s="144">
        <v>65469.16</v>
      </c>
      <c r="BX211" s="157">
        <f t="shared" si="30"/>
        <v>68682.7</v>
      </c>
      <c r="BY211" s="145"/>
    </row>
    <row r="212" spans="1:77" x14ac:dyDescent="0.25">
      <c r="A212" s="87">
        <v>3312</v>
      </c>
      <c r="B212" s="88" t="s">
        <v>375</v>
      </c>
      <c r="C212" s="136">
        <v>0</v>
      </c>
      <c r="D212" s="181">
        <v>157</v>
      </c>
      <c r="E212" s="136">
        <v>0</v>
      </c>
      <c r="F212" s="136">
        <v>7.5</v>
      </c>
      <c r="G212" s="132" t="str">
        <f t="shared" si="24"/>
        <v>No</v>
      </c>
      <c r="H212" s="132" t="s">
        <v>220</v>
      </c>
      <c r="I212" s="132" t="str">
        <f t="shared" si="31"/>
        <v>100-199</v>
      </c>
      <c r="J212" s="132">
        <f>IF(G212=Benchmarking!$I$4,1,0)</f>
        <v>1</v>
      </c>
      <c r="K212" s="132">
        <f>IF(Benchmarking!$I$6="All",1,IF(Benchmarking!$I$6=H212,1,0))</f>
        <v>1</v>
      </c>
      <c r="L212" s="132">
        <f>IF(Benchmarking!$I$8="All",1,IF(Benchmarking!$I$8=I212,1,0))</f>
        <v>1</v>
      </c>
      <c r="M212" s="132">
        <f t="shared" si="25"/>
        <v>1</v>
      </c>
      <c r="N212" s="133">
        <v>529173.44999999995</v>
      </c>
      <c r="O212" s="133">
        <v>0</v>
      </c>
      <c r="P212" s="133">
        <v>148863.51</v>
      </c>
      <c r="Q212" s="133">
        <v>805.83</v>
      </c>
      <c r="R212" s="133">
        <v>55043.15</v>
      </c>
      <c r="S212" s="133">
        <v>0</v>
      </c>
      <c r="T212" s="133">
        <v>4312.29</v>
      </c>
      <c r="U212" s="133">
        <v>1514.6000000000001</v>
      </c>
      <c r="V212" s="133">
        <v>7180.17</v>
      </c>
      <c r="W212" s="133">
        <v>4336.07</v>
      </c>
      <c r="X212" s="133">
        <v>3945.26</v>
      </c>
      <c r="Y212" s="133">
        <v>4052.15</v>
      </c>
      <c r="Z212" s="133">
        <v>3233.7000000000003</v>
      </c>
      <c r="AA212" s="133">
        <v>18322.88</v>
      </c>
      <c r="AB212" s="133">
        <v>1392.5</v>
      </c>
      <c r="AC212" s="133">
        <v>13765.1</v>
      </c>
      <c r="AD212" s="133">
        <v>3660.8</v>
      </c>
      <c r="AE212" s="133">
        <v>7725.7</v>
      </c>
      <c r="AF212" s="133">
        <v>50188.53</v>
      </c>
      <c r="AG212" s="133">
        <v>12832.61</v>
      </c>
      <c r="AH212" s="133">
        <v>0</v>
      </c>
      <c r="AI212" s="133">
        <v>6120.4400000000005</v>
      </c>
      <c r="AJ212" s="133">
        <v>6777.24</v>
      </c>
      <c r="AK212" s="133">
        <v>1049.17</v>
      </c>
      <c r="AL212" s="133">
        <v>36103.03</v>
      </c>
      <c r="AM212" s="133">
        <v>7718</v>
      </c>
      <c r="AN212" s="133">
        <v>48979.040000000001</v>
      </c>
      <c r="AO212" s="133">
        <v>21785.55</v>
      </c>
      <c r="AP212" s="133">
        <v>0</v>
      </c>
      <c r="AQ212" s="133">
        <v>0</v>
      </c>
      <c r="AR212" s="133">
        <v>1468.34</v>
      </c>
      <c r="AS212" s="133">
        <v>0</v>
      </c>
      <c r="AT212" s="133">
        <v>0</v>
      </c>
      <c r="AU212" s="134">
        <f t="shared" si="26"/>
        <v>-706600.18</v>
      </c>
      <c r="AV212" s="135">
        <v>-72709.48</v>
      </c>
      <c r="AW212" s="158">
        <f t="shared" si="27"/>
        <v>0</v>
      </c>
      <c r="AX212" s="158">
        <f t="shared" si="28"/>
        <v>-50481.63</v>
      </c>
      <c r="AY212" s="133">
        <v>0</v>
      </c>
      <c r="AZ212" s="133">
        <v>-30935</v>
      </c>
      <c r="BA212" s="133">
        <v>0</v>
      </c>
      <c r="BB212" s="133">
        <v>-1418.31</v>
      </c>
      <c r="BC212" s="133">
        <v>-5899.92</v>
      </c>
      <c r="BD212" s="133">
        <v>-7272.51</v>
      </c>
      <c r="BE212" s="133">
        <v>-6826.8</v>
      </c>
      <c r="BF212" s="133">
        <v>-6630</v>
      </c>
      <c r="BG212" s="133">
        <v>-10283.969999999999</v>
      </c>
      <c r="BH212" s="133">
        <v>-9336.130000000001</v>
      </c>
      <c r="BI212" s="133">
        <v>-20919.82</v>
      </c>
      <c r="BJ212" s="133">
        <v>0</v>
      </c>
      <c r="BK212" s="133">
        <v>0</v>
      </c>
      <c r="BL212" s="133">
        <v>0</v>
      </c>
      <c r="BM212" s="133">
        <v>-40400</v>
      </c>
      <c r="BN212" s="133">
        <v>0</v>
      </c>
      <c r="BO212" s="133">
        <v>0</v>
      </c>
      <c r="BP212" s="133">
        <v>-9299.18</v>
      </c>
      <c r="BQ212" s="133">
        <v>-829791.29</v>
      </c>
      <c r="BR212" s="144">
        <v>0</v>
      </c>
      <c r="BS212" s="144">
        <v>0</v>
      </c>
      <c r="BT212" s="144">
        <v>0</v>
      </c>
      <c r="BU212" s="155">
        <f t="shared" si="29"/>
        <v>0</v>
      </c>
      <c r="BV212" s="144">
        <v>0</v>
      </c>
      <c r="BW212" s="144">
        <v>50481.63</v>
      </c>
      <c r="BX212" s="157">
        <f t="shared" si="30"/>
        <v>50481.63</v>
      </c>
      <c r="BY212" s="145"/>
    </row>
    <row r="213" spans="1:77" x14ac:dyDescent="0.25">
      <c r="A213" s="87">
        <v>3314</v>
      </c>
      <c r="B213" s="88" t="s">
        <v>376</v>
      </c>
      <c r="C213" s="136">
        <v>0</v>
      </c>
      <c r="D213" s="181">
        <v>92</v>
      </c>
      <c r="E213" s="136">
        <v>0</v>
      </c>
      <c r="F213" s="136">
        <v>2.5833333333333335</v>
      </c>
      <c r="G213" s="132" t="str">
        <f t="shared" si="24"/>
        <v>No</v>
      </c>
      <c r="H213" s="132" t="s">
        <v>220</v>
      </c>
      <c r="I213" s="132" t="str">
        <f t="shared" si="31"/>
        <v>0-99</v>
      </c>
      <c r="J213" s="132">
        <f>IF(G213=Benchmarking!$I$4,1,0)</f>
        <v>1</v>
      </c>
      <c r="K213" s="132">
        <f>IF(Benchmarking!$I$6="All",1,IF(Benchmarking!$I$6=H213,1,0))</f>
        <v>1</v>
      </c>
      <c r="L213" s="132">
        <f>IF(Benchmarking!$I$8="All",1,IF(Benchmarking!$I$8=I213,1,0))</f>
        <v>0</v>
      </c>
      <c r="M213" s="132">
        <f t="shared" si="25"/>
        <v>0</v>
      </c>
      <c r="N213" s="133">
        <v>300257.02</v>
      </c>
      <c r="O213" s="133">
        <v>1332.78</v>
      </c>
      <c r="P213" s="133">
        <v>79841.240000000005</v>
      </c>
      <c r="Q213" s="133">
        <v>1067.5999999999999</v>
      </c>
      <c r="R213" s="133">
        <v>36773.120000000003</v>
      </c>
      <c r="S213" s="133">
        <v>0</v>
      </c>
      <c r="T213" s="133">
        <v>6005.56</v>
      </c>
      <c r="U213" s="133">
        <v>292</v>
      </c>
      <c r="V213" s="133">
        <v>4431.2700000000004</v>
      </c>
      <c r="W213" s="133">
        <v>161.53</v>
      </c>
      <c r="X213" s="133">
        <v>1988.0900000000001</v>
      </c>
      <c r="Y213" s="133">
        <v>4800.01</v>
      </c>
      <c r="Z213" s="133">
        <v>4210.88</v>
      </c>
      <c r="AA213" s="133">
        <v>9905.84</v>
      </c>
      <c r="AB213" s="133">
        <v>1639.79</v>
      </c>
      <c r="AC213" s="133">
        <v>6126.52</v>
      </c>
      <c r="AD213" s="133">
        <v>2048</v>
      </c>
      <c r="AE213" s="133">
        <v>4636.1099999999997</v>
      </c>
      <c r="AF213" s="133">
        <v>25351.34</v>
      </c>
      <c r="AG213" s="133">
        <v>5877.28</v>
      </c>
      <c r="AH213" s="133">
        <v>0</v>
      </c>
      <c r="AI213" s="133">
        <v>13162.29</v>
      </c>
      <c r="AJ213" s="133">
        <v>2878.38</v>
      </c>
      <c r="AK213" s="133">
        <v>1128.8399999999999</v>
      </c>
      <c r="AL213" s="133">
        <v>26983.040000000001</v>
      </c>
      <c r="AM213" s="133">
        <v>7413.4000000000005</v>
      </c>
      <c r="AN213" s="133">
        <v>15449</v>
      </c>
      <c r="AO213" s="133">
        <v>18486.760000000002</v>
      </c>
      <c r="AP213" s="133">
        <v>0</v>
      </c>
      <c r="AQ213" s="133">
        <v>0</v>
      </c>
      <c r="AR213" s="133">
        <v>685</v>
      </c>
      <c r="AS213" s="133">
        <v>0</v>
      </c>
      <c r="AT213" s="133">
        <v>0</v>
      </c>
      <c r="AU213" s="134">
        <f t="shared" si="26"/>
        <v>-388532.05000000005</v>
      </c>
      <c r="AV213" s="135">
        <v>-28378.74</v>
      </c>
      <c r="AW213" s="158">
        <f t="shared" si="27"/>
        <v>0</v>
      </c>
      <c r="AX213" s="158">
        <f t="shared" si="28"/>
        <v>-38899.909999999996</v>
      </c>
      <c r="AY213" s="133">
        <v>0</v>
      </c>
      <c r="AZ213" s="133">
        <v>-17795</v>
      </c>
      <c r="BA213" s="133">
        <v>-3000</v>
      </c>
      <c r="BB213" s="133">
        <v>-2221.4</v>
      </c>
      <c r="BC213" s="133">
        <v>0</v>
      </c>
      <c r="BD213" s="133">
        <v>-11923.36</v>
      </c>
      <c r="BE213" s="133">
        <v>0</v>
      </c>
      <c r="BF213" s="133">
        <v>0</v>
      </c>
      <c r="BG213" s="133">
        <v>-130</v>
      </c>
      <c r="BH213" s="133">
        <v>-6567.08</v>
      </c>
      <c r="BI213" s="133">
        <v>-8591.17</v>
      </c>
      <c r="BJ213" s="133">
        <v>0</v>
      </c>
      <c r="BK213" s="133">
        <v>0</v>
      </c>
      <c r="BL213" s="133">
        <v>0</v>
      </c>
      <c r="BM213" s="133">
        <v>-25823</v>
      </c>
      <c r="BN213" s="133">
        <v>0</v>
      </c>
      <c r="BO213" s="133">
        <v>0</v>
      </c>
      <c r="BP213" s="133">
        <v>-4723.55</v>
      </c>
      <c r="BQ213" s="133">
        <v>-455810.7</v>
      </c>
      <c r="BR213" s="144">
        <v>0</v>
      </c>
      <c r="BS213" s="144">
        <v>0</v>
      </c>
      <c r="BT213" s="144">
        <v>0</v>
      </c>
      <c r="BU213" s="155">
        <f t="shared" si="29"/>
        <v>0</v>
      </c>
      <c r="BV213" s="144">
        <v>8168.8100000000013</v>
      </c>
      <c r="BW213" s="144">
        <v>30731.099999999995</v>
      </c>
      <c r="BX213" s="157">
        <f t="shared" si="30"/>
        <v>38899.909999999996</v>
      </c>
      <c r="BY213" s="145"/>
    </row>
    <row r="214" spans="1:77" x14ac:dyDescent="0.25">
      <c r="A214" s="87">
        <v>3317</v>
      </c>
      <c r="B214" s="88" t="s">
        <v>377</v>
      </c>
      <c r="C214" s="136">
        <v>0</v>
      </c>
      <c r="D214" s="181">
        <v>421</v>
      </c>
      <c r="E214" s="136">
        <v>0</v>
      </c>
      <c r="F214" s="136">
        <v>5.916666666666667</v>
      </c>
      <c r="G214" s="132" t="str">
        <f t="shared" si="24"/>
        <v>No</v>
      </c>
      <c r="H214" s="132" t="s">
        <v>220</v>
      </c>
      <c r="I214" s="132" t="str">
        <f t="shared" si="31"/>
        <v>400-499</v>
      </c>
      <c r="J214" s="132">
        <f>IF(G214=Benchmarking!$I$4,1,0)</f>
        <v>1</v>
      </c>
      <c r="K214" s="132">
        <f>IF(Benchmarking!$I$6="All",1,IF(Benchmarking!$I$6=H214,1,0))</f>
        <v>1</v>
      </c>
      <c r="L214" s="132">
        <f>IF(Benchmarking!$I$8="All",1,IF(Benchmarking!$I$8=I214,1,0))</f>
        <v>0</v>
      </c>
      <c r="M214" s="132">
        <f t="shared" si="25"/>
        <v>0</v>
      </c>
      <c r="N214" s="133">
        <v>1050893.77</v>
      </c>
      <c r="O214" s="133">
        <v>17689.310000000001</v>
      </c>
      <c r="P214" s="133">
        <v>394734.66000000003</v>
      </c>
      <c r="Q214" s="133">
        <v>26530.73</v>
      </c>
      <c r="R214" s="133">
        <v>159037.70000000001</v>
      </c>
      <c r="S214" s="133">
        <v>0</v>
      </c>
      <c r="T214" s="133">
        <v>83599.22</v>
      </c>
      <c r="U214" s="133">
        <v>593.44000000000005</v>
      </c>
      <c r="V214" s="133">
        <v>9357.74</v>
      </c>
      <c r="W214" s="133">
        <v>14726.11</v>
      </c>
      <c r="X214" s="133">
        <v>9511.56</v>
      </c>
      <c r="Y214" s="133">
        <v>16753.61</v>
      </c>
      <c r="Z214" s="133">
        <v>7632.6900000000005</v>
      </c>
      <c r="AA214" s="133">
        <v>36746.19</v>
      </c>
      <c r="AB214" s="133">
        <v>2679.23</v>
      </c>
      <c r="AC214" s="133">
        <v>18172.04</v>
      </c>
      <c r="AD214" s="133">
        <v>9062.4</v>
      </c>
      <c r="AE214" s="133">
        <v>10494.800000000001</v>
      </c>
      <c r="AF214" s="133">
        <v>149291.43</v>
      </c>
      <c r="AG214" s="133">
        <v>35126.07</v>
      </c>
      <c r="AH214" s="133">
        <v>0</v>
      </c>
      <c r="AI214" s="133">
        <v>15527.74</v>
      </c>
      <c r="AJ214" s="133">
        <v>14408.44</v>
      </c>
      <c r="AK214" s="133">
        <v>15594.24</v>
      </c>
      <c r="AL214" s="133">
        <v>68302.12</v>
      </c>
      <c r="AM214" s="133">
        <v>7265</v>
      </c>
      <c r="AN214" s="133">
        <v>19858.55</v>
      </c>
      <c r="AO214" s="133">
        <v>51295.93</v>
      </c>
      <c r="AP214" s="133">
        <v>0</v>
      </c>
      <c r="AQ214" s="133">
        <v>0</v>
      </c>
      <c r="AR214" s="133">
        <v>4123.8100000000004</v>
      </c>
      <c r="AS214" s="133">
        <v>0</v>
      </c>
      <c r="AT214" s="133">
        <v>0</v>
      </c>
      <c r="AU214" s="134">
        <f t="shared" si="26"/>
        <v>-1519662.4600000002</v>
      </c>
      <c r="AV214" s="135">
        <v>-289282.62</v>
      </c>
      <c r="AW214" s="158">
        <f t="shared" si="27"/>
        <v>0</v>
      </c>
      <c r="AX214" s="158">
        <f t="shared" si="28"/>
        <v>-36939.97</v>
      </c>
      <c r="AY214" s="133">
        <v>0</v>
      </c>
      <c r="AZ214" s="133">
        <v>-31794.5</v>
      </c>
      <c r="BA214" s="133">
        <v>-1238.27</v>
      </c>
      <c r="BB214" s="133">
        <v>-2175</v>
      </c>
      <c r="BC214" s="133">
        <v>-9246</v>
      </c>
      <c r="BD214" s="133">
        <v>-180023.55000000002</v>
      </c>
      <c r="BE214" s="133">
        <v>0</v>
      </c>
      <c r="BF214" s="133">
        <v>-4623</v>
      </c>
      <c r="BG214" s="133">
        <v>-10942.27</v>
      </c>
      <c r="BH214" s="133">
        <v>-34100.449999999997</v>
      </c>
      <c r="BI214" s="133">
        <v>-49314.42</v>
      </c>
      <c r="BJ214" s="133">
        <v>0</v>
      </c>
      <c r="BK214" s="133">
        <v>0</v>
      </c>
      <c r="BL214" s="133">
        <v>0</v>
      </c>
      <c r="BM214" s="133">
        <v>-87830</v>
      </c>
      <c r="BN214" s="133">
        <v>0</v>
      </c>
      <c r="BO214" s="133">
        <v>-810</v>
      </c>
      <c r="BP214" s="133">
        <v>-17066.46</v>
      </c>
      <c r="BQ214" s="133">
        <v>-1845885.05</v>
      </c>
      <c r="BR214" s="144">
        <v>0</v>
      </c>
      <c r="BS214" s="144">
        <v>0</v>
      </c>
      <c r="BT214" s="144">
        <v>0</v>
      </c>
      <c r="BU214" s="155">
        <f t="shared" si="29"/>
        <v>0</v>
      </c>
      <c r="BV214" s="144">
        <v>0</v>
      </c>
      <c r="BW214" s="144">
        <v>36939.97</v>
      </c>
      <c r="BX214" s="157">
        <f t="shared" si="30"/>
        <v>36939.97</v>
      </c>
      <c r="BY214" s="145"/>
    </row>
    <row r="215" spans="1:77" x14ac:dyDescent="0.25">
      <c r="A215" s="87">
        <v>3318</v>
      </c>
      <c r="B215" s="88" t="s">
        <v>378</v>
      </c>
      <c r="C215" s="136">
        <v>0</v>
      </c>
      <c r="D215" s="181">
        <v>148</v>
      </c>
      <c r="E215" s="136">
        <v>0</v>
      </c>
      <c r="F215" s="136">
        <v>2</v>
      </c>
      <c r="G215" s="132" t="str">
        <f t="shared" si="24"/>
        <v>No</v>
      </c>
      <c r="H215" s="132" t="s">
        <v>220</v>
      </c>
      <c r="I215" s="132" t="str">
        <f t="shared" si="31"/>
        <v>100-199</v>
      </c>
      <c r="J215" s="132">
        <f>IF(G215=Benchmarking!$I$4,1,0)</f>
        <v>1</v>
      </c>
      <c r="K215" s="132">
        <f>IF(Benchmarking!$I$6="All",1,IF(Benchmarking!$I$6=H215,1,0))</f>
        <v>1</v>
      </c>
      <c r="L215" s="132">
        <f>IF(Benchmarking!$I$8="All",1,IF(Benchmarking!$I$8=I215,1,0))</f>
        <v>1</v>
      </c>
      <c r="M215" s="132">
        <f t="shared" si="25"/>
        <v>1</v>
      </c>
      <c r="N215" s="133">
        <v>436626.59</v>
      </c>
      <c r="O215" s="133">
        <v>8208.9600000000009</v>
      </c>
      <c r="P215" s="133">
        <v>101008.26000000001</v>
      </c>
      <c r="Q215" s="133">
        <v>0</v>
      </c>
      <c r="R215" s="133">
        <v>71124.639999999999</v>
      </c>
      <c r="S215" s="133">
        <v>0</v>
      </c>
      <c r="T215" s="133">
        <v>15113.03</v>
      </c>
      <c r="U215" s="133">
        <v>754.86</v>
      </c>
      <c r="V215" s="133">
        <v>3825.35</v>
      </c>
      <c r="W215" s="133">
        <v>4866.09</v>
      </c>
      <c r="X215" s="133">
        <v>3401.76</v>
      </c>
      <c r="Y215" s="133">
        <v>6181.52</v>
      </c>
      <c r="Z215" s="133">
        <v>362.7</v>
      </c>
      <c r="AA215" s="133">
        <v>17012.36</v>
      </c>
      <c r="AB215" s="133">
        <v>1733.83</v>
      </c>
      <c r="AC215" s="133">
        <v>10646.93</v>
      </c>
      <c r="AD215" s="133">
        <v>1996.8</v>
      </c>
      <c r="AE215" s="133">
        <v>7118.18</v>
      </c>
      <c r="AF215" s="133">
        <v>22185.39</v>
      </c>
      <c r="AG215" s="133">
        <v>10809.59</v>
      </c>
      <c r="AH215" s="133">
        <v>0</v>
      </c>
      <c r="AI215" s="133">
        <v>7451.1500000000005</v>
      </c>
      <c r="AJ215" s="133">
        <v>5153.1400000000003</v>
      </c>
      <c r="AK215" s="133">
        <v>3557.9</v>
      </c>
      <c r="AL215" s="133">
        <v>19796.189999999999</v>
      </c>
      <c r="AM215" s="133">
        <v>5620.4000000000005</v>
      </c>
      <c r="AN215" s="133">
        <v>4951.8</v>
      </c>
      <c r="AO215" s="133">
        <v>31320.13</v>
      </c>
      <c r="AP215" s="133">
        <v>0</v>
      </c>
      <c r="AQ215" s="133">
        <v>0</v>
      </c>
      <c r="AR215" s="133">
        <v>2398.8000000000002</v>
      </c>
      <c r="AS215" s="133">
        <v>0</v>
      </c>
      <c r="AT215" s="133">
        <v>0</v>
      </c>
      <c r="AU215" s="134">
        <f t="shared" si="26"/>
        <v>-611317.45000000007</v>
      </c>
      <c r="AV215" s="135">
        <v>-38607.620000000003</v>
      </c>
      <c r="AW215" s="158">
        <f t="shared" si="27"/>
        <v>0</v>
      </c>
      <c r="AX215" s="158">
        <f t="shared" si="28"/>
        <v>-25781.880000000005</v>
      </c>
      <c r="AY215" s="133">
        <v>0</v>
      </c>
      <c r="AZ215" s="133">
        <v>-16070</v>
      </c>
      <c r="BA215" s="133">
        <v>-1500</v>
      </c>
      <c r="BB215" s="133">
        <v>-3608.59</v>
      </c>
      <c r="BC215" s="133">
        <v>-1100</v>
      </c>
      <c r="BD215" s="133">
        <v>-32087.56</v>
      </c>
      <c r="BE215" s="133">
        <v>0</v>
      </c>
      <c r="BF215" s="133">
        <v>-7692.8</v>
      </c>
      <c r="BG215" s="133">
        <v>-16321.81</v>
      </c>
      <c r="BH215" s="133">
        <v>-4711.6000000000004</v>
      </c>
      <c r="BI215" s="133">
        <v>-17419.900000000001</v>
      </c>
      <c r="BJ215" s="133">
        <v>0</v>
      </c>
      <c r="BK215" s="133">
        <v>0</v>
      </c>
      <c r="BL215" s="133">
        <v>0</v>
      </c>
      <c r="BM215" s="133">
        <v>-43670</v>
      </c>
      <c r="BN215" s="133">
        <v>0</v>
      </c>
      <c r="BO215" s="133">
        <v>0</v>
      </c>
      <c r="BP215" s="133">
        <v>-6817.29</v>
      </c>
      <c r="BQ215" s="133">
        <v>-675706.95000000007</v>
      </c>
      <c r="BR215" s="144">
        <v>0</v>
      </c>
      <c r="BS215" s="144">
        <v>0</v>
      </c>
      <c r="BT215" s="144">
        <v>0</v>
      </c>
      <c r="BU215" s="155">
        <f t="shared" si="29"/>
        <v>0</v>
      </c>
      <c r="BV215" s="144">
        <v>4278.4800000000005</v>
      </c>
      <c r="BW215" s="144">
        <v>21503.400000000005</v>
      </c>
      <c r="BX215" s="157">
        <f t="shared" si="30"/>
        <v>25781.880000000005</v>
      </c>
      <c r="BY215" s="145"/>
    </row>
    <row r="216" spans="1:77" x14ac:dyDescent="0.25">
      <c r="A216" s="87">
        <v>3320</v>
      </c>
      <c r="B216" s="88" t="s">
        <v>379</v>
      </c>
      <c r="C216" s="136">
        <v>0</v>
      </c>
      <c r="D216" s="181">
        <v>196</v>
      </c>
      <c r="E216" s="136">
        <v>0</v>
      </c>
      <c r="F216" s="136">
        <v>3.5833333333333335</v>
      </c>
      <c r="G216" s="132" t="str">
        <f t="shared" si="24"/>
        <v>No</v>
      </c>
      <c r="H216" s="132" t="s">
        <v>220</v>
      </c>
      <c r="I216" s="132" t="str">
        <f t="shared" si="31"/>
        <v>100-199</v>
      </c>
      <c r="J216" s="132">
        <f>IF(G216=Benchmarking!$I$4,1,0)</f>
        <v>1</v>
      </c>
      <c r="K216" s="132">
        <f>IF(Benchmarking!$I$6="All",1,IF(Benchmarking!$I$6=H216,1,0))</f>
        <v>1</v>
      </c>
      <c r="L216" s="132">
        <f>IF(Benchmarking!$I$8="All",1,IF(Benchmarking!$I$8=I216,1,0))</f>
        <v>1</v>
      </c>
      <c r="M216" s="132">
        <f t="shared" si="25"/>
        <v>1</v>
      </c>
      <c r="N216" s="133">
        <v>510140.85000000003</v>
      </c>
      <c r="O216" s="133">
        <v>0</v>
      </c>
      <c r="P216" s="133">
        <v>195022.01</v>
      </c>
      <c r="Q216" s="133">
        <v>23653.32</v>
      </c>
      <c r="R216" s="133">
        <v>65636.33</v>
      </c>
      <c r="S216" s="133">
        <v>0</v>
      </c>
      <c r="T216" s="133">
        <v>34640.559999999998</v>
      </c>
      <c r="U216" s="133">
        <v>127.5</v>
      </c>
      <c r="V216" s="133">
        <v>7143.35</v>
      </c>
      <c r="W216" s="133">
        <v>383.8</v>
      </c>
      <c r="X216" s="133">
        <v>4725.4000000000005</v>
      </c>
      <c r="Y216" s="133">
        <v>16774.810000000001</v>
      </c>
      <c r="Z216" s="133">
        <v>5107.82</v>
      </c>
      <c r="AA216" s="133">
        <v>16369.140000000001</v>
      </c>
      <c r="AB216" s="133">
        <v>7044.1</v>
      </c>
      <c r="AC216" s="133">
        <v>11633.800000000001</v>
      </c>
      <c r="AD216" s="133">
        <v>2969.6</v>
      </c>
      <c r="AE216" s="133">
        <v>1401.22</v>
      </c>
      <c r="AF216" s="133">
        <v>48966.26</v>
      </c>
      <c r="AG216" s="133">
        <v>16081.92</v>
      </c>
      <c r="AH216" s="133">
        <v>0</v>
      </c>
      <c r="AI216" s="133">
        <v>17721.66</v>
      </c>
      <c r="AJ216" s="133">
        <v>12467.26</v>
      </c>
      <c r="AK216" s="133">
        <v>3923.2400000000002</v>
      </c>
      <c r="AL216" s="133">
        <v>49524.72</v>
      </c>
      <c r="AM216" s="133">
        <v>13648.36</v>
      </c>
      <c r="AN216" s="133">
        <v>14581.2</v>
      </c>
      <c r="AO216" s="133">
        <v>16734.420000000002</v>
      </c>
      <c r="AP216" s="133">
        <v>0</v>
      </c>
      <c r="AQ216" s="133">
        <v>0</v>
      </c>
      <c r="AR216" s="133">
        <v>0</v>
      </c>
      <c r="AS216" s="133">
        <v>0</v>
      </c>
      <c r="AT216" s="133">
        <v>0</v>
      </c>
      <c r="AU216" s="134">
        <f t="shared" si="26"/>
        <v>-769258.47</v>
      </c>
      <c r="AV216" s="135">
        <v>-127334.54</v>
      </c>
      <c r="AW216" s="158">
        <f t="shared" si="27"/>
        <v>0</v>
      </c>
      <c r="AX216" s="158">
        <f t="shared" si="28"/>
        <v>-20348.37</v>
      </c>
      <c r="AY216" s="133">
        <v>0</v>
      </c>
      <c r="AZ216" s="133">
        <v>-83390</v>
      </c>
      <c r="BA216" s="133">
        <v>-1200</v>
      </c>
      <c r="BB216" s="133">
        <v>-572.79</v>
      </c>
      <c r="BC216" s="133">
        <v>-29450.58</v>
      </c>
      <c r="BD216" s="133">
        <v>0</v>
      </c>
      <c r="BE216" s="133">
        <v>0</v>
      </c>
      <c r="BF216" s="133">
        <v>0</v>
      </c>
      <c r="BG216" s="133">
        <v>0</v>
      </c>
      <c r="BH216" s="133">
        <v>-3264.4900000000002</v>
      </c>
      <c r="BI216" s="133">
        <v>-4374.78</v>
      </c>
      <c r="BJ216" s="133">
        <v>0</v>
      </c>
      <c r="BK216" s="133">
        <v>0</v>
      </c>
      <c r="BL216" s="133">
        <v>0</v>
      </c>
      <c r="BM216" s="133">
        <v>-38718</v>
      </c>
      <c r="BN216" s="133">
        <v>0</v>
      </c>
      <c r="BO216" s="133">
        <v>-6329.6</v>
      </c>
      <c r="BP216" s="133">
        <v>-15872.29</v>
      </c>
      <c r="BQ216" s="133">
        <v>-916941.38</v>
      </c>
      <c r="BR216" s="144">
        <v>0</v>
      </c>
      <c r="BS216" s="144">
        <v>0</v>
      </c>
      <c r="BT216" s="144">
        <v>0</v>
      </c>
      <c r="BU216" s="155">
        <f t="shared" si="29"/>
        <v>0</v>
      </c>
      <c r="BV216" s="144">
        <v>0</v>
      </c>
      <c r="BW216" s="144">
        <v>20348.37</v>
      </c>
      <c r="BX216" s="157">
        <f t="shared" si="30"/>
        <v>20348.37</v>
      </c>
      <c r="BY216" s="145"/>
    </row>
    <row r="217" spans="1:77" x14ac:dyDescent="0.25">
      <c r="A217" s="87">
        <v>3322</v>
      </c>
      <c r="B217" s="88" t="s">
        <v>380</v>
      </c>
      <c r="C217" s="136">
        <v>0</v>
      </c>
      <c r="D217" s="181">
        <v>629</v>
      </c>
      <c r="E217" s="136">
        <v>0</v>
      </c>
      <c r="F217" s="136">
        <v>9.75</v>
      </c>
      <c r="G217" s="132" t="str">
        <f t="shared" si="24"/>
        <v>No</v>
      </c>
      <c r="H217" s="132" t="s">
        <v>109</v>
      </c>
      <c r="I217" s="132" t="str">
        <f t="shared" si="31"/>
        <v>500+</v>
      </c>
      <c r="J217" s="132">
        <f>IF(G217=Benchmarking!$I$4,1,0)</f>
        <v>1</v>
      </c>
      <c r="K217" s="132">
        <f>IF(Benchmarking!$I$6="All",1,IF(Benchmarking!$I$6=H217,1,0))</f>
        <v>1</v>
      </c>
      <c r="L217" s="132">
        <f>IF(Benchmarking!$I$8="All",1,IF(Benchmarking!$I$8=I217,1,0))</f>
        <v>0</v>
      </c>
      <c r="M217" s="132">
        <f t="shared" si="25"/>
        <v>0</v>
      </c>
      <c r="N217" s="133">
        <v>1480243.34</v>
      </c>
      <c r="O217" s="133">
        <v>38093.99</v>
      </c>
      <c r="P217" s="133">
        <v>552761.49</v>
      </c>
      <c r="Q217" s="133">
        <v>47437.91</v>
      </c>
      <c r="R217" s="133">
        <v>118942.08</v>
      </c>
      <c r="S217" s="133">
        <v>0</v>
      </c>
      <c r="T217" s="133">
        <v>44290.22</v>
      </c>
      <c r="U217" s="133">
        <v>1016.65</v>
      </c>
      <c r="V217" s="133">
        <v>7006.54</v>
      </c>
      <c r="W217" s="133">
        <v>11047.23</v>
      </c>
      <c r="X217" s="133">
        <v>14139.6</v>
      </c>
      <c r="Y217" s="133">
        <v>27362.47</v>
      </c>
      <c r="Z217" s="133">
        <v>17424.5</v>
      </c>
      <c r="AA217" s="133">
        <v>56879.29</v>
      </c>
      <c r="AB217" s="133">
        <v>3873.41</v>
      </c>
      <c r="AC217" s="133">
        <v>41696.65</v>
      </c>
      <c r="AD217" s="133">
        <v>11344.24</v>
      </c>
      <c r="AE217" s="133">
        <v>22366.69</v>
      </c>
      <c r="AF217" s="133">
        <v>136043.82</v>
      </c>
      <c r="AG217" s="133">
        <v>38394.879999999997</v>
      </c>
      <c r="AH217" s="133">
        <v>0</v>
      </c>
      <c r="AI217" s="133">
        <v>23590.65</v>
      </c>
      <c r="AJ217" s="133">
        <v>21195.84</v>
      </c>
      <c r="AK217" s="133">
        <v>10768.81</v>
      </c>
      <c r="AL217" s="133">
        <v>107095.45</v>
      </c>
      <c r="AM217" s="133">
        <v>50685.3</v>
      </c>
      <c r="AN217" s="133">
        <v>56690.62</v>
      </c>
      <c r="AO217" s="133">
        <v>28911.88</v>
      </c>
      <c r="AP217" s="133">
        <v>0</v>
      </c>
      <c r="AQ217" s="133">
        <v>0</v>
      </c>
      <c r="AR217" s="133">
        <v>52353.840000000004</v>
      </c>
      <c r="AS217" s="133">
        <v>0</v>
      </c>
      <c r="AT217" s="133">
        <v>0</v>
      </c>
      <c r="AU217" s="134">
        <f t="shared" si="26"/>
        <v>-2122954.1799999997</v>
      </c>
      <c r="AV217" s="135">
        <v>-555331.02</v>
      </c>
      <c r="AW217" s="158">
        <f t="shared" si="27"/>
        <v>0</v>
      </c>
      <c r="AX217" s="158">
        <f t="shared" si="28"/>
        <v>-82646.23</v>
      </c>
      <c r="AY217" s="133">
        <v>0</v>
      </c>
      <c r="AZ217" s="133">
        <v>-43040</v>
      </c>
      <c r="BA217" s="133">
        <v>-2440.48</v>
      </c>
      <c r="BB217" s="133">
        <v>0</v>
      </c>
      <c r="BC217" s="133">
        <v>-19951.8</v>
      </c>
      <c r="BD217" s="133">
        <v>-34801.440000000002</v>
      </c>
      <c r="BE217" s="133">
        <v>0</v>
      </c>
      <c r="BF217" s="133">
        <v>-4160</v>
      </c>
      <c r="BG217" s="133">
        <v>-18792.48</v>
      </c>
      <c r="BH217" s="133">
        <v>-21200.760000000002</v>
      </c>
      <c r="BI217" s="133">
        <v>-16582.510000000002</v>
      </c>
      <c r="BJ217" s="133">
        <v>0</v>
      </c>
      <c r="BK217" s="133">
        <v>0</v>
      </c>
      <c r="BL217" s="133">
        <v>0</v>
      </c>
      <c r="BM217" s="133">
        <v>-128935</v>
      </c>
      <c r="BN217" s="133">
        <v>0</v>
      </c>
      <c r="BO217" s="133">
        <v>0</v>
      </c>
      <c r="BP217" s="133">
        <v>-25881.05</v>
      </c>
      <c r="BQ217" s="133">
        <v>-2760931.4299999997</v>
      </c>
      <c r="BR217" s="144">
        <v>0</v>
      </c>
      <c r="BS217" s="144">
        <v>0</v>
      </c>
      <c r="BT217" s="144">
        <v>0</v>
      </c>
      <c r="BU217" s="155">
        <f t="shared" si="29"/>
        <v>0</v>
      </c>
      <c r="BV217" s="144">
        <v>0</v>
      </c>
      <c r="BW217" s="144">
        <v>82646.23</v>
      </c>
      <c r="BX217" s="157">
        <f t="shared" si="30"/>
        <v>82646.23</v>
      </c>
      <c r="BY217" s="145"/>
    </row>
    <row r="218" spans="1:77" x14ac:dyDescent="0.25">
      <c r="A218" s="87">
        <v>3323</v>
      </c>
      <c r="B218" s="88" t="s">
        <v>381</v>
      </c>
      <c r="C218" s="136">
        <v>0</v>
      </c>
      <c r="D218" s="181">
        <v>101</v>
      </c>
      <c r="E218" s="136">
        <v>0</v>
      </c>
      <c r="F218" s="136">
        <v>2.5833333333333335</v>
      </c>
      <c r="G218" s="132" t="str">
        <f t="shared" si="24"/>
        <v>No</v>
      </c>
      <c r="H218" s="132" t="s">
        <v>220</v>
      </c>
      <c r="I218" s="132" t="str">
        <f t="shared" si="31"/>
        <v>100-199</v>
      </c>
      <c r="J218" s="132">
        <f>IF(G218=Benchmarking!$I$4,1,0)</f>
        <v>1</v>
      </c>
      <c r="K218" s="132">
        <f>IF(Benchmarking!$I$6="All",1,IF(Benchmarking!$I$6=H218,1,0))</f>
        <v>1</v>
      </c>
      <c r="L218" s="132">
        <f>IF(Benchmarking!$I$8="All",1,IF(Benchmarking!$I$8=I218,1,0))</f>
        <v>1</v>
      </c>
      <c r="M218" s="132">
        <f t="shared" si="25"/>
        <v>1</v>
      </c>
      <c r="N218" s="133">
        <v>277420.65000000002</v>
      </c>
      <c r="O218" s="133">
        <v>0</v>
      </c>
      <c r="P218" s="133">
        <v>83888.97</v>
      </c>
      <c r="Q218" s="133">
        <v>3805.03</v>
      </c>
      <c r="R218" s="133">
        <v>27606.03</v>
      </c>
      <c r="S218" s="133">
        <v>0</v>
      </c>
      <c r="T218" s="133">
        <v>10777.36</v>
      </c>
      <c r="U218" s="133">
        <v>3802.29</v>
      </c>
      <c r="V218" s="133">
        <v>1567.01</v>
      </c>
      <c r="W218" s="133">
        <v>2903.3</v>
      </c>
      <c r="X218" s="133">
        <v>1947.1200000000001</v>
      </c>
      <c r="Y218" s="133">
        <v>7078.37</v>
      </c>
      <c r="Z218" s="133">
        <v>3643.2200000000003</v>
      </c>
      <c r="AA218" s="133">
        <v>11563.45</v>
      </c>
      <c r="AB218" s="133">
        <v>3263.82</v>
      </c>
      <c r="AC218" s="133">
        <v>8484.130000000001</v>
      </c>
      <c r="AD218" s="133">
        <v>2508.8000000000002</v>
      </c>
      <c r="AE218" s="133">
        <v>1892.26</v>
      </c>
      <c r="AF218" s="133">
        <v>22496.38</v>
      </c>
      <c r="AG218" s="133">
        <v>3210.19</v>
      </c>
      <c r="AH218" s="133">
        <v>0</v>
      </c>
      <c r="AI218" s="133">
        <v>16123.15</v>
      </c>
      <c r="AJ218" s="133">
        <v>2889.27</v>
      </c>
      <c r="AK218" s="133">
        <v>799.95</v>
      </c>
      <c r="AL218" s="133">
        <v>20074.7</v>
      </c>
      <c r="AM218" s="133">
        <v>672.86</v>
      </c>
      <c r="AN218" s="133">
        <v>2093.42</v>
      </c>
      <c r="AO218" s="133">
        <v>18152.25</v>
      </c>
      <c r="AP218" s="133">
        <v>0</v>
      </c>
      <c r="AQ218" s="133">
        <v>0</v>
      </c>
      <c r="AR218" s="133">
        <v>0</v>
      </c>
      <c r="AS218" s="133">
        <v>0</v>
      </c>
      <c r="AT218" s="133">
        <v>0</v>
      </c>
      <c r="AU218" s="134">
        <f t="shared" si="26"/>
        <v>-396650.5</v>
      </c>
      <c r="AV218" s="135">
        <v>-35533.07</v>
      </c>
      <c r="AW218" s="158">
        <f t="shared" si="27"/>
        <v>0</v>
      </c>
      <c r="AX218" s="158">
        <f t="shared" si="28"/>
        <v>-22850.75</v>
      </c>
      <c r="AY218" s="133">
        <v>0</v>
      </c>
      <c r="AZ218" s="133">
        <v>-14815</v>
      </c>
      <c r="BA218" s="133">
        <v>0</v>
      </c>
      <c r="BB218" s="133">
        <v>-2659.5</v>
      </c>
      <c r="BC218" s="133">
        <v>-0.05</v>
      </c>
      <c r="BD218" s="133">
        <v>-10341.130000000001</v>
      </c>
      <c r="BE218" s="133">
        <v>-236.05</v>
      </c>
      <c r="BF218" s="133">
        <v>0</v>
      </c>
      <c r="BG218" s="133">
        <v>0</v>
      </c>
      <c r="BH218" s="133">
        <v>-12556.04</v>
      </c>
      <c r="BI218" s="133">
        <v>-8768.11</v>
      </c>
      <c r="BJ218" s="133">
        <v>0</v>
      </c>
      <c r="BK218" s="133">
        <v>0</v>
      </c>
      <c r="BL218" s="133">
        <v>0</v>
      </c>
      <c r="BM218" s="133">
        <v>-33662</v>
      </c>
      <c r="BN218" s="133">
        <v>0</v>
      </c>
      <c r="BO218" s="133">
        <v>0</v>
      </c>
      <c r="BP218" s="133">
        <v>-4657.29</v>
      </c>
      <c r="BQ218" s="133">
        <v>-455034.32</v>
      </c>
      <c r="BR218" s="144">
        <v>0</v>
      </c>
      <c r="BS218" s="144">
        <v>0</v>
      </c>
      <c r="BT218" s="144">
        <v>0</v>
      </c>
      <c r="BU218" s="155">
        <f t="shared" si="29"/>
        <v>0</v>
      </c>
      <c r="BV218" s="144">
        <v>6320.5899999999992</v>
      </c>
      <c r="BW218" s="144">
        <v>16530.16</v>
      </c>
      <c r="BX218" s="157">
        <f t="shared" si="30"/>
        <v>22850.75</v>
      </c>
      <c r="BY218" s="145"/>
    </row>
    <row r="219" spans="1:77" x14ac:dyDescent="0.25">
      <c r="A219" s="87">
        <v>3325</v>
      </c>
      <c r="B219" s="88" t="s">
        <v>382</v>
      </c>
      <c r="C219" s="136">
        <v>0</v>
      </c>
      <c r="D219" s="181">
        <v>160</v>
      </c>
      <c r="E219" s="136">
        <v>0</v>
      </c>
      <c r="F219" s="136">
        <v>7.666666666666667</v>
      </c>
      <c r="G219" s="132" t="str">
        <f t="shared" si="24"/>
        <v>No</v>
      </c>
      <c r="H219" s="132" t="s">
        <v>220</v>
      </c>
      <c r="I219" s="132" t="str">
        <f t="shared" si="31"/>
        <v>100-199</v>
      </c>
      <c r="J219" s="132">
        <f>IF(G219=Benchmarking!$I$4,1,0)</f>
        <v>1</v>
      </c>
      <c r="K219" s="132">
        <f>IF(Benchmarking!$I$6="All",1,IF(Benchmarking!$I$6=H219,1,0))</f>
        <v>1</v>
      </c>
      <c r="L219" s="132">
        <f>IF(Benchmarking!$I$8="All",1,IF(Benchmarking!$I$8=I219,1,0))</f>
        <v>1</v>
      </c>
      <c r="M219" s="132">
        <f t="shared" si="25"/>
        <v>1</v>
      </c>
      <c r="N219" s="133">
        <v>430800.78</v>
      </c>
      <c r="O219" s="133">
        <v>0</v>
      </c>
      <c r="P219" s="133">
        <v>127730.96</v>
      </c>
      <c r="Q219" s="133">
        <v>31208.7</v>
      </c>
      <c r="R219" s="133">
        <v>40065.200000000004</v>
      </c>
      <c r="S219" s="133">
        <v>3495.77</v>
      </c>
      <c r="T219" s="133">
        <v>12165.26</v>
      </c>
      <c r="U219" s="133">
        <v>769.75</v>
      </c>
      <c r="V219" s="133">
        <v>3335.2400000000002</v>
      </c>
      <c r="W219" s="133">
        <v>273.60000000000002</v>
      </c>
      <c r="X219" s="133">
        <v>3222.98</v>
      </c>
      <c r="Y219" s="133">
        <v>5614.31</v>
      </c>
      <c r="Z219" s="133">
        <v>252.47</v>
      </c>
      <c r="AA219" s="133">
        <v>14795.92</v>
      </c>
      <c r="AB219" s="133">
        <v>16.93</v>
      </c>
      <c r="AC219" s="133">
        <v>17832.46</v>
      </c>
      <c r="AD219" s="133">
        <v>2918.4</v>
      </c>
      <c r="AE219" s="133">
        <v>2292.2800000000002</v>
      </c>
      <c r="AF219" s="133">
        <v>22788.97</v>
      </c>
      <c r="AG219" s="133">
        <v>8347.7900000000009</v>
      </c>
      <c r="AH219" s="133">
        <v>0</v>
      </c>
      <c r="AI219" s="133">
        <v>10043.4</v>
      </c>
      <c r="AJ219" s="133">
        <v>4782.38</v>
      </c>
      <c r="AK219" s="133">
        <v>1636.1000000000001</v>
      </c>
      <c r="AL219" s="133">
        <v>29510.78</v>
      </c>
      <c r="AM219" s="133">
        <v>911</v>
      </c>
      <c r="AN219" s="133">
        <v>3826.23</v>
      </c>
      <c r="AO219" s="133">
        <v>42317.24</v>
      </c>
      <c r="AP219" s="133">
        <v>0</v>
      </c>
      <c r="AQ219" s="133">
        <v>0</v>
      </c>
      <c r="AR219" s="133">
        <v>13868</v>
      </c>
      <c r="AS219" s="133">
        <v>0</v>
      </c>
      <c r="AT219" s="133">
        <v>0</v>
      </c>
      <c r="AU219" s="134">
        <f t="shared" si="26"/>
        <v>-604182.16999999993</v>
      </c>
      <c r="AV219" s="135">
        <v>-48057.39</v>
      </c>
      <c r="AW219" s="158">
        <f t="shared" si="27"/>
        <v>0</v>
      </c>
      <c r="AX219" s="158">
        <f t="shared" si="28"/>
        <v>-52701.41</v>
      </c>
      <c r="AY219" s="133">
        <v>0</v>
      </c>
      <c r="AZ219" s="133">
        <v>-20830</v>
      </c>
      <c r="BA219" s="133">
        <v>0</v>
      </c>
      <c r="BB219" s="133">
        <v>-1630.81</v>
      </c>
      <c r="BC219" s="133">
        <v>-176</v>
      </c>
      <c r="BD219" s="133">
        <v>-42302.01</v>
      </c>
      <c r="BE219" s="133">
        <v>-1266.4000000000001</v>
      </c>
      <c r="BF219" s="133">
        <v>0</v>
      </c>
      <c r="BG219" s="133">
        <v>-11710.42</v>
      </c>
      <c r="BH219" s="133">
        <v>-1237.54</v>
      </c>
      <c r="BI219" s="133">
        <v>-2107.66</v>
      </c>
      <c r="BJ219" s="133">
        <v>0</v>
      </c>
      <c r="BK219" s="133">
        <v>0</v>
      </c>
      <c r="BL219" s="133">
        <v>0</v>
      </c>
      <c r="BM219" s="133">
        <v>-37814</v>
      </c>
      <c r="BN219" s="133">
        <v>0</v>
      </c>
      <c r="BO219" s="133">
        <v>-180</v>
      </c>
      <c r="BP219" s="133">
        <v>-7047.5</v>
      </c>
      <c r="BQ219" s="133">
        <v>-704940.97</v>
      </c>
      <c r="BR219" s="144">
        <v>0</v>
      </c>
      <c r="BS219" s="144">
        <v>0</v>
      </c>
      <c r="BT219" s="144">
        <v>0</v>
      </c>
      <c r="BU219" s="155">
        <f t="shared" si="29"/>
        <v>0</v>
      </c>
      <c r="BV219" s="144">
        <v>9155.840000000002</v>
      </c>
      <c r="BW219" s="144">
        <v>43545.57</v>
      </c>
      <c r="BX219" s="157">
        <f t="shared" si="30"/>
        <v>52701.41</v>
      </c>
      <c r="BY219" s="145"/>
    </row>
    <row r="220" spans="1:77" x14ac:dyDescent="0.25">
      <c r="A220" s="87">
        <v>3328</v>
      </c>
      <c r="B220" s="88" t="s">
        <v>383</v>
      </c>
      <c r="C220" s="136">
        <v>34</v>
      </c>
      <c r="D220" s="181">
        <v>211</v>
      </c>
      <c r="E220" s="136">
        <v>0</v>
      </c>
      <c r="F220" s="136">
        <v>13.5</v>
      </c>
      <c r="G220" s="132" t="str">
        <f t="shared" si="24"/>
        <v>Yes</v>
      </c>
      <c r="H220" s="132" t="s">
        <v>220</v>
      </c>
      <c r="I220" s="132" t="str">
        <f t="shared" si="31"/>
        <v>200-299</v>
      </c>
      <c r="J220" s="132">
        <f>IF(G220=Benchmarking!$I$4,1,0)</f>
        <v>0</v>
      </c>
      <c r="K220" s="132">
        <f>IF(Benchmarking!$I$6="All",1,IF(Benchmarking!$I$6=H220,1,0))</f>
        <v>1</v>
      </c>
      <c r="L220" s="132">
        <f>IF(Benchmarking!$I$8="All",1,IF(Benchmarking!$I$8=I220,1,0))</f>
        <v>0</v>
      </c>
      <c r="M220" s="132">
        <f t="shared" si="25"/>
        <v>0</v>
      </c>
      <c r="N220" s="133">
        <v>544318.21</v>
      </c>
      <c r="O220" s="133">
        <v>33993.599999999999</v>
      </c>
      <c r="P220" s="133">
        <v>262383.46000000002</v>
      </c>
      <c r="Q220" s="133">
        <v>32546.3</v>
      </c>
      <c r="R220" s="133">
        <v>55766.98</v>
      </c>
      <c r="S220" s="133">
        <v>0</v>
      </c>
      <c r="T220" s="133">
        <v>38977.54</v>
      </c>
      <c r="U220" s="133">
        <v>1009.03</v>
      </c>
      <c r="V220" s="133">
        <v>4767.95</v>
      </c>
      <c r="W220" s="133">
        <v>7735.78</v>
      </c>
      <c r="X220" s="133">
        <v>4677.12</v>
      </c>
      <c r="Y220" s="133">
        <v>9989.15</v>
      </c>
      <c r="Z220" s="133">
        <v>2078.12</v>
      </c>
      <c r="AA220" s="133">
        <v>2587.2400000000002</v>
      </c>
      <c r="AB220" s="133">
        <v>5065</v>
      </c>
      <c r="AC220" s="133">
        <v>12458.08</v>
      </c>
      <c r="AD220" s="133">
        <v>3737.6</v>
      </c>
      <c r="AE220" s="133">
        <v>5003.62</v>
      </c>
      <c r="AF220" s="133">
        <v>66083.58</v>
      </c>
      <c r="AG220" s="133">
        <v>17659.16</v>
      </c>
      <c r="AH220" s="133">
        <v>0</v>
      </c>
      <c r="AI220" s="133">
        <v>10499.74</v>
      </c>
      <c r="AJ220" s="133">
        <v>7221.24</v>
      </c>
      <c r="AK220" s="133">
        <v>11189.74</v>
      </c>
      <c r="AL220" s="133">
        <v>42198.28</v>
      </c>
      <c r="AM220" s="133">
        <v>6729.02</v>
      </c>
      <c r="AN220" s="133">
        <v>13961.67</v>
      </c>
      <c r="AO220" s="133">
        <v>54687.85</v>
      </c>
      <c r="AP220" s="133">
        <v>0</v>
      </c>
      <c r="AQ220" s="133">
        <v>0</v>
      </c>
      <c r="AR220" s="133">
        <v>96893.38</v>
      </c>
      <c r="AS220" s="133">
        <v>0</v>
      </c>
      <c r="AT220" s="133">
        <v>0</v>
      </c>
      <c r="AU220" s="134">
        <f t="shared" si="26"/>
        <v>-932367.8899999999</v>
      </c>
      <c r="AV220" s="135">
        <v>-95435.74</v>
      </c>
      <c r="AW220" s="158">
        <f t="shared" si="27"/>
        <v>0</v>
      </c>
      <c r="AX220" s="158">
        <f t="shared" si="28"/>
        <v>-66848.78</v>
      </c>
      <c r="AY220" s="133">
        <v>0</v>
      </c>
      <c r="AZ220" s="133">
        <v>-42499.15</v>
      </c>
      <c r="BA220" s="133">
        <v>-1200</v>
      </c>
      <c r="BB220" s="133">
        <v>-3368.91</v>
      </c>
      <c r="BC220" s="133">
        <v>-2100</v>
      </c>
      <c r="BD220" s="133">
        <v>-32977.96</v>
      </c>
      <c r="BE220" s="133">
        <v>-13283.4</v>
      </c>
      <c r="BF220" s="133">
        <v>0</v>
      </c>
      <c r="BG220" s="133">
        <v>0</v>
      </c>
      <c r="BH220" s="133">
        <v>-21818.47</v>
      </c>
      <c r="BI220" s="133">
        <v>-2563.3000000000002</v>
      </c>
      <c r="BJ220" s="133">
        <v>0</v>
      </c>
      <c r="BK220" s="133">
        <v>0</v>
      </c>
      <c r="BL220" s="133">
        <v>0</v>
      </c>
      <c r="BM220" s="133">
        <v>-42242.65</v>
      </c>
      <c r="BN220" s="133">
        <v>0</v>
      </c>
      <c r="BO220" s="133">
        <v>-2970</v>
      </c>
      <c r="BP220" s="133">
        <v>-11430.2</v>
      </c>
      <c r="BQ220" s="133">
        <v>-1094652.4099999999</v>
      </c>
      <c r="BR220" s="144">
        <v>0</v>
      </c>
      <c r="BS220" s="144">
        <v>0</v>
      </c>
      <c r="BT220" s="144">
        <v>0</v>
      </c>
      <c r="BU220" s="155">
        <f t="shared" si="29"/>
        <v>0</v>
      </c>
      <c r="BV220" s="144">
        <v>0</v>
      </c>
      <c r="BW220" s="144">
        <v>66848.78</v>
      </c>
      <c r="BX220" s="157">
        <f t="shared" si="30"/>
        <v>66848.78</v>
      </c>
      <c r="BY220" s="145"/>
    </row>
    <row r="221" spans="1:77" x14ac:dyDescent="0.25">
      <c r="A221" s="87">
        <v>3332</v>
      </c>
      <c r="B221" s="88" t="s">
        <v>384</v>
      </c>
      <c r="C221" s="136">
        <v>0</v>
      </c>
      <c r="D221" s="181">
        <v>97</v>
      </c>
      <c r="E221" s="136">
        <v>0</v>
      </c>
      <c r="F221" s="136">
        <v>9.5833333333333339</v>
      </c>
      <c r="G221" s="132" t="str">
        <f t="shared" si="24"/>
        <v>No</v>
      </c>
      <c r="H221" s="132" t="s">
        <v>220</v>
      </c>
      <c r="I221" s="132" t="str">
        <f t="shared" si="31"/>
        <v>0-99</v>
      </c>
      <c r="J221" s="132">
        <f>IF(G221=Benchmarking!$I$4,1,0)</f>
        <v>1</v>
      </c>
      <c r="K221" s="132">
        <f>IF(Benchmarking!$I$6="All",1,IF(Benchmarking!$I$6=H221,1,0))</f>
        <v>1</v>
      </c>
      <c r="L221" s="132">
        <f>IF(Benchmarking!$I$8="All",1,IF(Benchmarking!$I$8=I221,1,0))</f>
        <v>0</v>
      </c>
      <c r="M221" s="132">
        <f t="shared" si="25"/>
        <v>0</v>
      </c>
      <c r="N221" s="133">
        <v>295589.41000000003</v>
      </c>
      <c r="O221" s="133">
        <v>6078.42</v>
      </c>
      <c r="P221" s="133">
        <v>196606.64</v>
      </c>
      <c r="Q221" s="133">
        <v>6095.9000000000005</v>
      </c>
      <c r="R221" s="133">
        <v>52632.700000000004</v>
      </c>
      <c r="S221" s="133">
        <v>0</v>
      </c>
      <c r="T221" s="133">
        <v>18354.91</v>
      </c>
      <c r="U221" s="133">
        <v>98.95</v>
      </c>
      <c r="V221" s="133">
        <v>3317.5</v>
      </c>
      <c r="W221" s="133">
        <v>5541.2</v>
      </c>
      <c r="X221" s="133">
        <v>2448.48</v>
      </c>
      <c r="Y221" s="133">
        <v>3153.11</v>
      </c>
      <c r="Z221" s="133">
        <v>10198.6</v>
      </c>
      <c r="AA221" s="133">
        <v>10766.4</v>
      </c>
      <c r="AB221" s="133">
        <v>643.09</v>
      </c>
      <c r="AC221" s="133">
        <v>6839.9000000000005</v>
      </c>
      <c r="AD221" s="133">
        <v>1785.73</v>
      </c>
      <c r="AE221" s="133">
        <v>7098.72</v>
      </c>
      <c r="AF221" s="133">
        <v>26028.38</v>
      </c>
      <c r="AG221" s="133">
        <v>9639.64</v>
      </c>
      <c r="AH221" s="133">
        <v>0</v>
      </c>
      <c r="AI221" s="133">
        <v>10477.9</v>
      </c>
      <c r="AJ221" s="133">
        <v>3188.16</v>
      </c>
      <c r="AK221" s="133">
        <v>1604.74</v>
      </c>
      <c r="AL221" s="133">
        <v>13439.7</v>
      </c>
      <c r="AM221" s="133">
        <v>0</v>
      </c>
      <c r="AN221" s="133">
        <v>10582.4</v>
      </c>
      <c r="AO221" s="133">
        <v>21221.37</v>
      </c>
      <c r="AP221" s="133">
        <v>0</v>
      </c>
      <c r="AQ221" s="133">
        <v>0</v>
      </c>
      <c r="AR221" s="133">
        <v>3646.19</v>
      </c>
      <c r="AS221" s="133">
        <v>0</v>
      </c>
      <c r="AT221" s="133">
        <v>0</v>
      </c>
      <c r="AU221" s="134">
        <f t="shared" si="26"/>
        <v>-457849.31</v>
      </c>
      <c r="AV221" s="135">
        <v>-42091.360000000001</v>
      </c>
      <c r="AW221" s="158">
        <f t="shared" si="27"/>
        <v>0</v>
      </c>
      <c r="AX221" s="158">
        <f t="shared" si="28"/>
        <v>-126991.23000000004</v>
      </c>
      <c r="AY221" s="133">
        <v>0</v>
      </c>
      <c r="AZ221" s="133">
        <v>-20830</v>
      </c>
      <c r="BA221" s="133">
        <v>0</v>
      </c>
      <c r="BB221" s="133">
        <v>-3522.28</v>
      </c>
      <c r="BC221" s="133">
        <v>0</v>
      </c>
      <c r="BD221" s="133">
        <v>-16152.73</v>
      </c>
      <c r="BE221" s="133">
        <v>0</v>
      </c>
      <c r="BF221" s="133">
        <v>-3675</v>
      </c>
      <c r="BG221" s="133">
        <v>-1890</v>
      </c>
      <c r="BH221" s="133">
        <v>-2510.5</v>
      </c>
      <c r="BI221" s="133">
        <v>-8315.2100000000009</v>
      </c>
      <c r="BJ221" s="133">
        <v>0</v>
      </c>
      <c r="BK221" s="133">
        <v>0</v>
      </c>
      <c r="BL221" s="133">
        <v>0</v>
      </c>
      <c r="BM221" s="133">
        <v>-24877</v>
      </c>
      <c r="BN221" s="133">
        <v>0</v>
      </c>
      <c r="BO221" s="133">
        <v>-330</v>
      </c>
      <c r="BP221" s="133">
        <v>-5329.17</v>
      </c>
      <c r="BQ221" s="133">
        <v>-626931.9</v>
      </c>
      <c r="BR221" s="144">
        <v>0</v>
      </c>
      <c r="BS221" s="144">
        <v>0</v>
      </c>
      <c r="BT221" s="144">
        <v>0</v>
      </c>
      <c r="BU221" s="155">
        <f t="shared" si="29"/>
        <v>0</v>
      </c>
      <c r="BV221" s="144">
        <v>17162.599999999999</v>
      </c>
      <c r="BW221" s="144">
        <v>109828.63000000003</v>
      </c>
      <c r="BX221" s="157">
        <f t="shared" si="30"/>
        <v>126991.23000000004</v>
      </c>
      <c r="BY221" s="145"/>
    </row>
    <row r="222" spans="1:77" x14ac:dyDescent="0.25">
      <c r="A222" s="87">
        <v>3337</v>
      </c>
      <c r="B222" s="88" t="s">
        <v>385</v>
      </c>
      <c r="C222" s="136">
        <v>0</v>
      </c>
      <c r="D222" s="181">
        <v>419</v>
      </c>
      <c r="E222" s="136">
        <v>0</v>
      </c>
      <c r="F222" s="136">
        <v>12.583333333333334</v>
      </c>
      <c r="G222" s="132" t="str">
        <f t="shared" si="24"/>
        <v>No</v>
      </c>
      <c r="H222" s="132" t="s">
        <v>220</v>
      </c>
      <c r="I222" s="132" t="str">
        <f t="shared" si="31"/>
        <v>400-499</v>
      </c>
      <c r="J222" s="132">
        <f>IF(G222=Benchmarking!$I$4,1,0)</f>
        <v>1</v>
      </c>
      <c r="K222" s="132">
        <f>IF(Benchmarking!$I$6="All",1,IF(Benchmarking!$I$6=H222,1,0))</f>
        <v>1</v>
      </c>
      <c r="L222" s="132">
        <f>IF(Benchmarking!$I$8="All",1,IF(Benchmarking!$I$8=I222,1,0))</f>
        <v>0</v>
      </c>
      <c r="M222" s="132">
        <f t="shared" si="25"/>
        <v>0</v>
      </c>
      <c r="N222" s="133">
        <v>885488.70000000007</v>
      </c>
      <c r="O222" s="133">
        <v>4783.09</v>
      </c>
      <c r="P222" s="133">
        <v>486339.84000000003</v>
      </c>
      <c r="Q222" s="133">
        <v>41241.39</v>
      </c>
      <c r="R222" s="133">
        <v>87716.64</v>
      </c>
      <c r="S222" s="133">
        <v>0</v>
      </c>
      <c r="T222" s="133">
        <v>52936.66</v>
      </c>
      <c r="U222" s="133">
        <v>787.22</v>
      </c>
      <c r="V222" s="133">
        <v>4408.22</v>
      </c>
      <c r="W222" s="133">
        <v>11451.61</v>
      </c>
      <c r="X222" s="133">
        <v>11098.57</v>
      </c>
      <c r="Y222" s="133">
        <v>54745.200000000004</v>
      </c>
      <c r="Z222" s="133">
        <v>5108.2700000000004</v>
      </c>
      <c r="AA222" s="133">
        <v>31602.32</v>
      </c>
      <c r="AB222" s="133">
        <v>5678.3</v>
      </c>
      <c r="AC222" s="133">
        <v>26382.03</v>
      </c>
      <c r="AD222" s="133">
        <v>10547.2</v>
      </c>
      <c r="AE222" s="133">
        <v>9473.15</v>
      </c>
      <c r="AF222" s="133">
        <v>104303.77</v>
      </c>
      <c r="AG222" s="133">
        <v>27502.07</v>
      </c>
      <c r="AH222" s="133">
        <v>0</v>
      </c>
      <c r="AI222" s="133">
        <v>8845.81</v>
      </c>
      <c r="AJ222" s="133">
        <v>11221.31</v>
      </c>
      <c r="AK222" s="133">
        <v>3201.69</v>
      </c>
      <c r="AL222" s="133">
        <v>58333.49</v>
      </c>
      <c r="AM222" s="133">
        <v>0</v>
      </c>
      <c r="AN222" s="133">
        <v>5670</v>
      </c>
      <c r="AO222" s="133">
        <v>38151.43</v>
      </c>
      <c r="AP222" s="133">
        <v>0</v>
      </c>
      <c r="AQ222" s="133">
        <v>0</v>
      </c>
      <c r="AR222" s="133">
        <v>144566.9</v>
      </c>
      <c r="AS222" s="133">
        <v>0</v>
      </c>
      <c r="AT222" s="133">
        <v>0</v>
      </c>
      <c r="AU222" s="134">
        <f t="shared" si="26"/>
        <v>-1403174.0599999998</v>
      </c>
      <c r="AV222" s="135">
        <v>-303532.03000000003</v>
      </c>
      <c r="AW222" s="158">
        <f t="shared" si="27"/>
        <v>0</v>
      </c>
      <c r="AX222" s="158">
        <f t="shared" si="28"/>
        <v>-100534.88000000002</v>
      </c>
      <c r="AY222" s="133">
        <v>0</v>
      </c>
      <c r="AZ222" s="133">
        <v>-18415</v>
      </c>
      <c r="BA222" s="133">
        <v>0</v>
      </c>
      <c r="BB222" s="133">
        <v>-15475.62</v>
      </c>
      <c r="BC222" s="133">
        <v>-5263</v>
      </c>
      <c r="BD222" s="133">
        <v>-60953.49</v>
      </c>
      <c r="BE222" s="133">
        <v>-4000</v>
      </c>
      <c r="BF222" s="133">
        <v>-8208</v>
      </c>
      <c r="BG222" s="133">
        <v>-140</v>
      </c>
      <c r="BH222" s="133">
        <v>-22978.240000000002</v>
      </c>
      <c r="BI222" s="133">
        <v>-3876.54</v>
      </c>
      <c r="BJ222" s="133">
        <v>0</v>
      </c>
      <c r="BK222" s="133">
        <v>0</v>
      </c>
      <c r="BL222" s="133">
        <v>0</v>
      </c>
      <c r="BM222" s="133">
        <v>-82028</v>
      </c>
      <c r="BN222" s="133">
        <v>0</v>
      </c>
      <c r="BO222" s="133">
        <v>0</v>
      </c>
      <c r="BP222" s="133">
        <v>-14775.43</v>
      </c>
      <c r="BQ222" s="133">
        <v>-1807240.97</v>
      </c>
      <c r="BR222" s="144">
        <v>0</v>
      </c>
      <c r="BS222" s="144">
        <v>0</v>
      </c>
      <c r="BT222" s="144">
        <v>0</v>
      </c>
      <c r="BU222" s="155">
        <f t="shared" si="29"/>
        <v>0</v>
      </c>
      <c r="BV222" s="144">
        <v>0</v>
      </c>
      <c r="BW222" s="144">
        <v>100534.88000000002</v>
      </c>
      <c r="BX222" s="157">
        <f t="shared" si="30"/>
        <v>100534.88000000002</v>
      </c>
      <c r="BY222" s="145"/>
    </row>
    <row r="223" spans="1:77" x14ac:dyDescent="0.25">
      <c r="A223" s="87">
        <v>3338</v>
      </c>
      <c r="B223" s="88" t="s">
        <v>386</v>
      </c>
      <c r="C223" s="136">
        <v>0</v>
      </c>
      <c r="D223" s="181">
        <v>362</v>
      </c>
      <c r="E223" s="136">
        <v>0</v>
      </c>
      <c r="F223" s="136">
        <v>18.583333333333332</v>
      </c>
      <c r="G223" s="132" t="str">
        <f t="shared" si="24"/>
        <v>No</v>
      </c>
      <c r="H223" s="132" t="s">
        <v>108</v>
      </c>
      <c r="I223" s="132" t="str">
        <f t="shared" si="31"/>
        <v>300-399</v>
      </c>
      <c r="J223" s="132">
        <f>IF(G223=Benchmarking!$I$4,1,0)</f>
        <v>1</v>
      </c>
      <c r="K223" s="132">
        <f>IF(Benchmarking!$I$6="All",1,IF(Benchmarking!$I$6=H223,1,0))</f>
        <v>1</v>
      </c>
      <c r="L223" s="132">
        <f>IF(Benchmarking!$I$8="All",1,IF(Benchmarking!$I$8=I223,1,0))</f>
        <v>0</v>
      </c>
      <c r="M223" s="132">
        <f t="shared" si="25"/>
        <v>0</v>
      </c>
      <c r="N223" s="133">
        <v>894313.1</v>
      </c>
      <c r="O223" s="133">
        <v>0</v>
      </c>
      <c r="P223" s="133">
        <v>441711.05</v>
      </c>
      <c r="Q223" s="133">
        <v>71484.33</v>
      </c>
      <c r="R223" s="133">
        <v>93162.74</v>
      </c>
      <c r="S223" s="133">
        <v>0</v>
      </c>
      <c r="T223" s="133">
        <v>79521.67</v>
      </c>
      <c r="U223" s="133">
        <v>5496.46</v>
      </c>
      <c r="V223" s="133">
        <v>5485.1</v>
      </c>
      <c r="W223" s="133">
        <v>4289.29</v>
      </c>
      <c r="X223" s="133">
        <v>8361.1200000000008</v>
      </c>
      <c r="Y223" s="133">
        <v>75032.009999999995</v>
      </c>
      <c r="Z223" s="133">
        <v>48865.5</v>
      </c>
      <c r="AA223" s="133">
        <v>3530.7200000000003</v>
      </c>
      <c r="AB223" s="133">
        <v>8461.630000000001</v>
      </c>
      <c r="AC223" s="133">
        <v>18651</v>
      </c>
      <c r="AD223" s="133">
        <v>7833.6</v>
      </c>
      <c r="AE223" s="133">
        <v>6276.31</v>
      </c>
      <c r="AF223" s="133">
        <v>39956.28</v>
      </c>
      <c r="AG223" s="133">
        <v>32361.55</v>
      </c>
      <c r="AH223" s="133">
        <v>0</v>
      </c>
      <c r="AI223" s="133">
        <v>17080.79</v>
      </c>
      <c r="AJ223" s="133">
        <v>12834.9</v>
      </c>
      <c r="AK223" s="133">
        <v>0</v>
      </c>
      <c r="AL223" s="133">
        <v>17515.240000000002</v>
      </c>
      <c r="AM223" s="133">
        <v>0</v>
      </c>
      <c r="AN223" s="133">
        <v>0</v>
      </c>
      <c r="AO223" s="133">
        <v>21656.100000000002</v>
      </c>
      <c r="AP223" s="133">
        <v>0</v>
      </c>
      <c r="AQ223" s="133">
        <v>0</v>
      </c>
      <c r="AR223" s="133">
        <v>10956.2</v>
      </c>
      <c r="AS223" s="133">
        <v>0</v>
      </c>
      <c r="AT223" s="133">
        <v>0</v>
      </c>
      <c r="AU223" s="134">
        <f t="shared" si="26"/>
        <v>-1349267.0799999998</v>
      </c>
      <c r="AV223" s="135">
        <v>-265978.36</v>
      </c>
      <c r="AW223" s="158">
        <f t="shared" si="27"/>
        <v>0</v>
      </c>
      <c r="AX223" s="158">
        <f t="shared" si="28"/>
        <v>-123189.97</v>
      </c>
      <c r="AY223" s="133">
        <v>0</v>
      </c>
      <c r="AZ223" s="133">
        <v>-66215</v>
      </c>
      <c r="BA223" s="133">
        <v>0</v>
      </c>
      <c r="BB223" s="133">
        <v>-987.74</v>
      </c>
      <c r="BC223" s="133">
        <v>-5026.96</v>
      </c>
      <c r="BD223" s="133">
        <v>-52178.090000000004</v>
      </c>
      <c r="BE223" s="133">
        <v>-4.76</v>
      </c>
      <c r="BF223" s="133">
        <v>0</v>
      </c>
      <c r="BG223" s="133">
        <v>-2627.7200000000003</v>
      </c>
      <c r="BH223" s="133">
        <v>-13829.09</v>
      </c>
      <c r="BI223" s="133">
        <v>0</v>
      </c>
      <c r="BJ223" s="133">
        <v>0</v>
      </c>
      <c r="BK223" s="133">
        <v>0</v>
      </c>
      <c r="BL223" s="133">
        <v>0</v>
      </c>
      <c r="BM223" s="133">
        <v>-19655</v>
      </c>
      <c r="BN223" s="133">
        <v>0</v>
      </c>
      <c r="BO223" s="133">
        <v>-1004.95</v>
      </c>
      <c r="BP223" s="133">
        <v>-19770.2</v>
      </c>
      <c r="BQ223" s="133">
        <v>-1738435.41</v>
      </c>
      <c r="BR223" s="144">
        <v>0</v>
      </c>
      <c r="BS223" s="144">
        <v>0</v>
      </c>
      <c r="BT223" s="144">
        <v>0</v>
      </c>
      <c r="BU223" s="155">
        <f t="shared" si="29"/>
        <v>0</v>
      </c>
      <c r="BV223" s="144">
        <v>0</v>
      </c>
      <c r="BW223" s="144">
        <v>123189.97</v>
      </c>
      <c r="BX223" s="157">
        <f t="shared" si="30"/>
        <v>123189.97</v>
      </c>
      <c r="BY223" s="145"/>
    </row>
    <row r="224" spans="1:77" x14ac:dyDescent="0.25">
      <c r="A224" s="87">
        <v>3339</v>
      </c>
      <c r="B224" s="88" t="s">
        <v>387</v>
      </c>
      <c r="C224" s="136">
        <v>0</v>
      </c>
      <c r="D224" s="181">
        <v>202</v>
      </c>
      <c r="E224" s="136">
        <v>0</v>
      </c>
      <c r="F224" s="136">
        <v>7.583333333333333</v>
      </c>
      <c r="G224" s="132" t="str">
        <f t="shared" si="24"/>
        <v>No</v>
      </c>
      <c r="H224" s="132" t="s">
        <v>108</v>
      </c>
      <c r="I224" s="132" t="str">
        <f t="shared" si="31"/>
        <v>200-299</v>
      </c>
      <c r="J224" s="132">
        <f>IF(G224=Benchmarking!$I$4,1,0)</f>
        <v>1</v>
      </c>
      <c r="K224" s="132">
        <f>IF(Benchmarking!$I$6="All",1,IF(Benchmarking!$I$6=H224,1,0))</f>
        <v>1</v>
      </c>
      <c r="L224" s="132">
        <f>IF(Benchmarking!$I$8="All",1,IF(Benchmarking!$I$8=I224,1,0))</f>
        <v>0</v>
      </c>
      <c r="M224" s="132">
        <f t="shared" si="25"/>
        <v>0</v>
      </c>
      <c r="N224" s="133">
        <v>542543.03</v>
      </c>
      <c r="O224" s="133">
        <v>8599.630000000001</v>
      </c>
      <c r="P224" s="133">
        <v>160800.26</v>
      </c>
      <c r="Q224" s="133">
        <v>31661.77</v>
      </c>
      <c r="R224" s="133">
        <v>95938.16</v>
      </c>
      <c r="S224" s="133">
        <v>31205.100000000002</v>
      </c>
      <c r="T224" s="133">
        <v>82912.240000000005</v>
      </c>
      <c r="U224" s="133">
        <v>2157.0700000000002</v>
      </c>
      <c r="V224" s="133">
        <v>4559.03</v>
      </c>
      <c r="W224" s="133">
        <v>3429.79</v>
      </c>
      <c r="X224" s="133">
        <v>4319.3999999999996</v>
      </c>
      <c r="Y224" s="133">
        <v>8351.74</v>
      </c>
      <c r="Z224" s="133">
        <v>2578.9700000000003</v>
      </c>
      <c r="AA224" s="133">
        <v>4024.3</v>
      </c>
      <c r="AB224" s="133">
        <v>2450.0100000000002</v>
      </c>
      <c r="AC224" s="133">
        <v>11646.26</v>
      </c>
      <c r="AD224" s="133">
        <v>3584</v>
      </c>
      <c r="AE224" s="133">
        <v>2834.79</v>
      </c>
      <c r="AF224" s="133">
        <v>44189.78</v>
      </c>
      <c r="AG224" s="133">
        <v>13762.130000000001</v>
      </c>
      <c r="AH224" s="133">
        <v>0</v>
      </c>
      <c r="AI224" s="133">
        <v>17156.310000000001</v>
      </c>
      <c r="AJ224" s="133">
        <v>6409.53</v>
      </c>
      <c r="AK224" s="133">
        <v>10214.960000000001</v>
      </c>
      <c r="AL224" s="133">
        <v>17376.900000000001</v>
      </c>
      <c r="AM224" s="133">
        <v>0</v>
      </c>
      <c r="AN224" s="133">
        <v>2100</v>
      </c>
      <c r="AO224" s="133">
        <v>19384.86</v>
      </c>
      <c r="AP224" s="133">
        <v>0</v>
      </c>
      <c r="AQ224" s="133">
        <v>0</v>
      </c>
      <c r="AR224" s="133">
        <v>869</v>
      </c>
      <c r="AS224" s="133">
        <v>0</v>
      </c>
      <c r="AT224" s="133">
        <v>0</v>
      </c>
      <c r="AU224" s="134">
        <f t="shared" si="26"/>
        <v>-813406.26</v>
      </c>
      <c r="AV224" s="135">
        <v>-83020.289999999994</v>
      </c>
      <c r="AW224" s="158">
        <f t="shared" si="27"/>
        <v>0</v>
      </c>
      <c r="AX224" s="158">
        <f t="shared" si="28"/>
        <v>-66815.710000000006</v>
      </c>
      <c r="AY224" s="133">
        <v>0</v>
      </c>
      <c r="AZ224" s="133">
        <v>-65937</v>
      </c>
      <c r="BA224" s="133">
        <v>-1200</v>
      </c>
      <c r="BB224" s="133">
        <v>-580</v>
      </c>
      <c r="BC224" s="133">
        <v>0</v>
      </c>
      <c r="BD224" s="133">
        <v>-52715.3</v>
      </c>
      <c r="BE224" s="133">
        <v>-37254.550000000003</v>
      </c>
      <c r="BF224" s="133">
        <v>-7500</v>
      </c>
      <c r="BG224" s="133">
        <v>-127.38000000000001</v>
      </c>
      <c r="BH224" s="133">
        <v>-8436</v>
      </c>
      <c r="BI224" s="133">
        <v>-4374.25</v>
      </c>
      <c r="BJ224" s="133">
        <v>0</v>
      </c>
      <c r="BK224" s="133">
        <v>0</v>
      </c>
      <c r="BL224" s="133">
        <v>0</v>
      </c>
      <c r="BM224" s="133">
        <v>-17926</v>
      </c>
      <c r="BN224" s="133">
        <v>0</v>
      </c>
      <c r="BO224" s="133">
        <v>-957.35</v>
      </c>
      <c r="BP224" s="133">
        <v>-12648.33</v>
      </c>
      <c r="BQ224" s="133">
        <v>-963242.26</v>
      </c>
      <c r="BR224" s="144">
        <v>0</v>
      </c>
      <c r="BS224" s="144">
        <v>0</v>
      </c>
      <c r="BT224" s="144">
        <v>0</v>
      </c>
      <c r="BU224" s="155">
        <f t="shared" si="29"/>
        <v>0</v>
      </c>
      <c r="BV224" s="144">
        <v>0</v>
      </c>
      <c r="BW224" s="144">
        <v>66815.710000000006</v>
      </c>
      <c r="BX224" s="157">
        <f t="shared" si="30"/>
        <v>66815.710000000006</v>
      </c>
      <c r="BY224" s="145"/>
    </row>
    <row r="225" spans="1:77" x14ac:dyDescent="0.25">
      <c r="A225" s="87">
        <v>3340</v>
      </c>
      <c r="B225" s="88" t="s">
        <v>388</v>
      </c>
      <c r="C225" s="136">
        <v>0</v>
      </c>
      <c r="D225" s="181">
        <v>415</v>
      </c>
      <c r="E225" s="136">
        <v>0</v>
      </c>
      <c r="F225" s="136">
        <v>10</v>
      </c>
      <c r="G225" s="132" t="str">
        <f t="shared" si="24"/>
        <v>No</v>
      </c>
      <c r="H225" s="132" t="s">
        <v>220</v>
      </c>
      <c r="I225" s="132" t="str">
        <f t="shared" si="31"/>
        <v>400-499</v>
      </c>
      <c r="J225" s="132">
        <f>IF(G225=Benchmarking!$I$4,1,0)</f>
        <v>1</v>
      </c>
      <c r="K225" s="132">
        <f>IF(Benchmarking!$I$6="All",1,IF(Benchmarking!$I$6=H225,1,0))</f>
        <v>1</v>
      </c>
      <c r="L225" s="132">
        <f>IF(Benchmarking!$I$8="All",1,IF(Benchmarking!$I$8=I225,1,0))</f>
        <v>0</v>
      </c>
      <c r="M225" s="132">
        <f t="shared" si="25"/>
        <v>0</v>
      </c>
      <c r="N225" s="133">
        <v>987430.75</v>
      </c>
      <c r="O225" s="133">
        <v>5433</v>
      </c>
      <c r="P225" s="133">
        <v>505798.42</v>
      </c>
      <c r="Q225" s="133">
        <v>69429.63</v>
      </c>
      <c r="R225" s="133">
        <v>91395.44</v>
      </c>
      <c r="S225" s="133">
        <v>0</v>
      </c>
      <c r="T225" s="133">
        <v>51020.450000000004</v>
      </c>
      <c r="U225" s="133">
        <v>1537.94</v>
      </c>
      <c r="V225" s="133">
        <v>6287.35</v>
      </c>
      <c r="W225" s="133">
        <v>780.9</v>
      </c>
      <c r="X225" s="133">
        <v>9297.0400000000009</v>
      </c>
      <c r="Y225" s="133">
        <v>17768.53</v>
      </c>
      <c r="Z225" s="133">
        <v>6808.87</v>
      </c>
      <c r="AA225" s="133">
        <v>5785.36</v>
      </c>
      <c r="AB225" s="133">
        <v>4092.32</v>
      </c>
      <c r="AC225" s="133">
        <v>41161.020000000004</v>
      </c>
      <c r="AD225" s="133">
        <v>8499.2000000000007</v>
      </c>
      <c r="AE225" s="133">
        <v>8850.67</v>
      </c>
      <c r="AF225" s="133">
        <v>73003.38</v>
      </c>
      <c r="AG225" s="133">
        <v>21702.98</v>
      </c>
      <c r="AH225" s="133">
        <v>0</v>
      </c>
      <c r="AI225" s="133">
        <v>15732.25</v>
      </c>
      <c r="AJ225" s="133">
        <v>13649.31</v>
      </c>
      <c r="AK225" s="133">
        <v>4846.2</v>
      </c>
      <c r="AL225" s="133">
        <v>94851.930000000008</v>
      </c>
      <c r="AM225" s="133">
        <v>4114.5</v>
      </c>
      <c r="AN225" s="133">
        <v>10944.960000000001</v>
      </c>
      <c r="AO225" s="133">
        <v>50217.56</v>
      </c>
      <c r="AP225" s="133">
        <v>0</v>
      </c>
      <c r="AQ225" s="133">
        <v>0</v>
      </c>
      <c r="AR225" s="133">
        <v>3596.4700000000003</v>
      </c>
      <c r="AS225" s="133">
        <v>0</v>
      </c>
      <c r="AT225" s="133">
        <v>0</v>
      </c>
      <c r="AU225" s="134">
        <f t="shared" si="26"/>
        <v>-1477919.82</v>
      </c>
      <c r="AV225" s="135">
        <v>-287726.83</v>
      </c>
      <c r="AW225" s="158">
        <f t="shared" si="27"/>
        <v>0</v>
      </c>
      <c r="AX225" s="158">
        <f t="shared" si="28"/>
        <v>-49517.17</v>
      </c>
      <c r="AY225" s="133">
        <v>0</v>
      </c>
      <c r="AZ225" s="133">
        <v>-144604</v>
      </c>
      <c r="BA225" s="133">
        <v>-1200</v>
      </c>
      <c r="BB225" s="133">
        <v>-3621.81</v>
      </c>
      <c r="BC225" s="133">
        <v>-25563.73</v>
      </c>
      <c r="BD225" s="133">
        <v>0</v>
      </c>
      <c r="BE225" s="133">
        <v>-17942.05</v>
      </c>
      <c r="BF225" s="133">
        <v>0</v>
      </c>
      <c r="BG225" s="133">
        <v>-4654.17</v>
      </c>
      <c r="BH225" s="133">
        <v>-6560</v>
      </c>
      <c r="BI225" s="133">
        <v>-72.5</v>
      </c>
      <c r="BJ225" s="133">
        <v>0</v>
      </c>
      <c r="BK225" s="133">
        <v>0</v>
      </c>
      <c r="BL225" s="133">
        <v>0</v>
      </c>
      <c r="BM225" s="133">
        <v>-77225</v>
      </c>
      <c r="BN225" s="133">
        <v>0</v>
      </c>
      <c r="BO225" s="133">
        <v>0</v>
      </c>
      <c r="BP225" s="133">
        <v>-29060.62</v>
      </c>
      <c r="BQ225" s="133">
        <v>-1815163.82</v>
      </c>
      <c r="BR225" s="144">
        <v>0</v>
      </c>
      <c r="BS225" s="144">
        <v>0</v>
      </c>
      <c r="BT225" s="144">
        <v>0</v>
      </c>
      <c r="BU225" s="155">
        <f t="shared" si="29"/>
        <v>0</v>
      </c>
      <c r="BV225" s="144">
        <v>0</v>
      </c>
      <c r="BW225" s="144">
        <v>49517.17</v>
      </c>
      <c r="BX225" s="157">
        <f t="shared" si="30"/>
        <v>49517.17</v>
      </c>
      <c r="BY225" s="145"/>
    </row>
    <row r="226" spans="1:77" x14ac:dyDescent="0.25">
      <c r="A226" s="87">
        <v>3346</v>
      </c>
      <c r="B226" s="88" t="s">
        <v>389</v>
      </c>
      <c r="C226" s="136">
        <v>0</v>
      </c>
      <c r="D226" s="181">
        <v>136</v>
      </c>
      <c r="E226" s="136">
        <v>0</v>
      </c>
      <c r="F226" s="136">
        <v>3.9166666666666665</v>
      </c>
      <c r="G226" s="132" t="str">
        <f t="shared" si="24"/>
        <v>No</v>
      </c>
      <c r="H226" s="132" t="s">
        <v>220</v>
      </c>
      <c r="I226" s="132" t="str">
        <f t="shared" si="31"/>
        <v>100-199</v>
      </c>
      <c r="J226" s="132">
        <f>IF(G226=Benchmarking!$I$4,1,0)</f>
        <v>1</v>
      </c>
      <c r="K226" s="132">
        <f>IF(Benchmarking!$I$6="All",1,IF(Benchmarking!$I$6=H226,1,0))</f>
        <v>1</v>
      </c>
      <c r="L226" s="132">
        <f>IF(Benchmarking!$I$8="All",1,IF(Benchmarking!$I$8=I226,1,0))</f>
        <v>1</v>
      </c>
      <c r="M226" s="132">
        <f t="shared" si="25"/>
        <v>1</v>
      </c>
      <c r="N226" s="133">
        <v>372987.44</v>
      </c>
      <c r="O226" s="133">
        <v>0</v>
      </c>
      <c r="P226" s="133">
        <v>141396.97</v>
      </c>
      <c r="Q226" s="133">
        <v>11699.35</v>
      </c>
      <c r="R226" s="133">
        <v>38695.840000000004</v>
      </c>
      <c r="S226" s="133">
        <v>16752.099999999999</v>
      </c>
      <c r="T226" s="133">
        <v>17428.71</v>
      </c>
      <c r="U226" s="133">
        <v>462.40000000000003</v>
      </c>
      <c r="V226" s="133">
        <v>1907.5</v>
      </c>
      <c r="W226" s="133">
        <v>3235.29</v>
      </c>
      <c r="X226" s="133">
        <v>2909.4</v>
      </c>
      <c r="Y226" s="133">
        <v>1901.68</v>
      </c>
      <c r="Z226" s="133">
        <v>2845.98</v>
      </c>
      <c r="AA226" s="133">
        <v>626.80000000000007</v>
      </c>
      <c r="AB226" s="133">
        <v>2968.34</v>
      </c>
      <c r="AC226" s="133">
        <v>12190.32</v>
      </c>
      <c r="AD226" s="133">
        <v>3507.2000000000003</v>
      </c>
      <c r="AE226" s="133">
        <v>5654.55</v>
      </c>
      <c r="AF226" s="133">
        <v>36569.78</v>
      </c>
      <c r="AG226" s="133">
        <v>5663.75</v>
      </c>
      <c r="AH226" s="133">
        <v>0</v>
      </c>
      <c r="AI226" s="133">
        <v>8537.8700000000008</v>
      </c>
      <c r="AJ226" s="133">
        <v>4317.3</v>
      </c>
      <c r="AK226" s="133">
        <v>2116.83</v>
      </c>
      <c r="AL226" s="133">
        <v>19340.73</v>
      </c>
      <c r="AM226" s="133">
        <v>3805</v>
      </c>
      <c r="AN226" s="133">
        <v>3946.4700000000003</v>
      </c>
      <c r="AO226" s="133">
        <v>17056.12</v>
      </c>
      <c r="AP226" s="133">
        <v>0</v>
      </c>
      <c r="AQ226" s="133">
        <v>0</v>
      </c>
      <c r="AR226" s="133">
        <v>1183.26</v>
      </c>
      <c r="AS226" s="133">
        <v>0</v>
      </c>
      <c r="AT226" s="133">
        <v>0</v>
      </c>
      <c r="AU226" s="134">
        <f t="shared" si="26"/>
        <v>-545933.17000000016</v>
      </c>
      <c r="AV226" s="135">
        <v>-59045.56</v>
      </c>
      <c r="AW226" s="158">
        <f t="shared" si="27"/>
        <v>0</v>
      </c>
      <c r="AX226" s="158">
        <f t="shared" si="28"/>
        <v>-34161.949999999997</v>
      </c>
      <c r="AY226" s="133">
        <v>0</v>
      </c>
      <c r="AZ226" s="133">
        <v>-30590</v>
      </c>
      <c r="BA226" s="133">
        <v>0</v>
      </c>
      <c r="BB226" s="133">
        <v>-3189.08</v>
      </c>
      <c r="BC226" s="133">
        <v>-3255.9</v>
      </c>
      <c r="BD226" s="133">
        <v>-920.77</v>
      </c>
      <c r="BE226" s="133">
        <v>-10801.29</v>
      </c>
      <c r="BF226" s="133">
        <v>-360</v>
      </c>
      <c r="BG226" s="133">
        <v>-1329.14</v>
      </c>
      <c r="BH226" s="133">
        <v>-6271.5</v>
      </c>
      <c r="BI226" s="133">
        <v>-3675.9500000000003</v>
      </c>
      <c r="BJ226" s="133">
        <v>0</v>
      </c>
      <c r="BK226" s="133">
        <v>0</v>
      </c>
      <c r="BL226" s="133">
        <v>0</v>
      </c>
      <c r="BM226" s="133">
        <v>-38432.33</v>
      </c>
      <c r="BN226" s="133">
        <v>0</v>
      </c>
      <c r="BO226" s="133">
        <v>-28</v>
      </c>
      <c r="BP226" s="133">
        <v>-7726.45</v>
      </c>
      <c r="BQ226" s="133">
        <v>-639140.68000000005</v>
      </c>
      <c r="BR226" s="144">
        <v>0</v>
      </c>
      <c r="BS226" s="144">
        <v>0</v>
      </c>
      <c r="BT226" s="144">
        <v>0</v>
      </c>
      <c r="BU226" s="155">
        <f t="shared" si="29"/>
        <v>0</v>
      </c>
      <c r="BV226" s="144">
        <v>373.65</v>
      </c>
      <c r="BW226" s="144">
        <v>33788.299999999996</v>
      </c>
      <c r="BX226" s="157">
        <f t="shared" si="30"/>
        <v>34161.949999999997</v>
      </c>
      <c r="BY226" s="145"/>
    </row>
    <row r="227" spans="1:77" x14ac:dyDescent="0.25">
      <c r="A227" s="87">
        <v>3347</v>
      </c>
      <c r="B227" s="88" t="s">
        <v>390</v>
      </c>
      <c r="C227" s="136">
        <v>0</v>
      </c>
      <c r="D227" s="181">
        <v>126</v>
      </c>
      <c r="E227" s="136">
        <v>0</v>
      </c>
      <c r="F227" s="136">
        <v>5.5</v>
      </c>
      <c r="G227" s="132" t="str">
        <f t="shared" si="24"/>
        <v>No</v>
      </c>
      <c r="H227" s="132" t="s">
        <v>220</v>
      </c>
      <c r="I227" s="132" t="str">
        <f t="shared" si="31"/>
        <v>100-199</v>
      </c>
      <c r="J227" s="132">
        <f>IF(G227=Benchmarking!$I$4,1,0)</f>
        <v>1</v>
      </c>
      <c r="K227" s="132">
        <f>IF(Benchmarking!$I$6="All",1,IF(Benchmarking!$I$6=H227,1,0))</f>
        <v>1</v>
      </c>
      <c r="L227" s="132">
        <f>IF(Benchmarking!$I$8="All",1,IF(Benchmarking!$I$8=I227,1,0))</f>
        <v>1</v>
      </c>
      <c r="M227" s="132">
        <f t="shared" si="25"/>
        <v>1</v>
      </c>
      <c r="N227" s="133">
        <v>407815.59</v>
      </c>
      <c r="O227" s="133">
        <v>236.20000000000002</v>
      </c>
      <c r="P227" s="133">
        <v>120126.46</v>
      </c>
      <c r="Q227" s="133">
        <v>26268.03</v>
      </c>
      <c r="R227" s="133">
        <v>41643.21</v>
      </c>
      <c r="S227" s="133">
        <v>0</v>
      </c>
      <c r="T227" s="133">
        <v>17530.09</v>
      </c>
      <c r="U227" s="133">
        <v>125</v>
      </c>
      <c r="V227" s="133">
        <v>3855.55</v>
      </c>
      <c r="W227" s="133">
        <v>3878.7000000000003</v>
      </c>
      <c r="X227" s="133">
        <v>478.8</v>
      </c>
      <c r="Y227" s="133">
        <v>2624.9900000000002</v>
      </c>
      <c r="Z227" s="133">
        <v>4217.5</v>
      </c>
      <c r="AA227" s="133">
        <v>2773.78</v>
      </c>
      <c r="AB227" s="133">
        <v>2103</v>
      </c>
      <c r="AC227" s="133">
        <v>12317.960000000001</v>
      </c>
      <c r="AD227" s="133">
        <v>2827.7200000000003</v>
      </c>
      <c r="AE227" s="133">
        <v>6201.54</v>
      </c>
      <c r="AF227" s="133">
        <v>27176.68</v>
      </c>
      <c r="AG227" s="133">
        <v>2924.52</v>
      </c>
      <c r="AH227" s="133">
        <v>0</v>
      </c>
      <c r="AI227" s="133">
        <v>14353.04</v>
      </c>
      <c r="AJ227" s="133">
        <v>4416.93</v>
      </c>
      <c r="AK227" s="133">
        <v>7611.3600000000006</v>
      </c>
      <c r="AL227" s="133">
        <v>28142.2</v>
      </c>
      <c r="AM227" s="133">
        <v>0</v>
      </c>
      <c r="AN227" s="133">
        <v>20501.41</v>
      </c>
      <c r="AO227" s="133">
        <v>25655.260000000002</v>
      </c>
      <c r="AP227" s="133">
        <v>0</v>
      </c>
      <c r="AQ227" s="133">
        <v>0</v>
      </c>
      <c r="AR227" s="133">
        <v>8635.33</v>
      </c>
      <c r="AS227" s="133">
        <v>0</v>
      </c>
      <c r="AT227" s="133">
        <v>0</v>
      </c>
      <c r="AU227" s="134">
        <f t="shared" si="26"/>
        <v>-560545.08000000007</v>
      </c>
      <c r="AV227" s="135">
        <v>-43350.81</v>
      </c>
      <c r="AW227" s="158">
        <f t="shared" si="27"/>
        <v>0</v>
      </c>
      <c r="AX227" s="158">
        <f t="shared" si="28"/>
        <v>-59151.950000000004</v>
      </c>
      <c r="AY227" s="133">
        <v>0</v>
      </c>
      <c r="AZ227" s="133">
        <v>-18485</v>
      </c>
      <c r="BA227" s="133">
        <v>-1200</v>
      </c>
      <c r="BB227" s="133">
        <v>-1804.8400000000001</v>
      </c>
      <c r="BC227" s="133">
        <v>-323</v>
      </c>
      <c r="BD227" s="133">
        <v>-4884.6900000000005</v>
      </c>
      <c r="BE227" s="133">
        <v>-6326.6</v>
      </c>
      <c r="BF227" s="133">
        <v>-1694</v>
      </c>
      <c r="BG227" s="133">
        <v>0</v>
      </c>
      <c r="BH227" s="133">
        <v>-3835.4700000000003</v>
      </c>
      <c r="BI227" s="133">
        <v>-9354.75</v>
      </c>
      <c r="BJ227" s="133">
        <v>0</v>
      </c>
      <c r="BK227" s="133">
        <v>0</v>
      </c>
      <c r="BL227" s="133">
        <v>0</v>
      </c>
      <c r="BM227" s="133">
        <v>-38400</v>
      </c>
      <c r="BN227" s="133">
        <v>0</v>
      </c>
      <c r="BO227" s="133">
        <v>0</v>
      </c>
      <c r="BP227" s="133">
        <v>-6723.55</v>
      </c>
      <c r="BQ227" s="133">
        <v>-663047.84</v>
      </c>
      <c r="BR227" s="144">
        <v>0</v>
      </c>
      <c r="BS227" s="144">
        <v>0</v>
      </c>
      <c r="BT227" s="144">
        <v>0</v>
      </c>
      <c r="BU227" s="155">
        <f t="shared" si="29"/>
        <v>0</v>
      </c>
      <c r="BV227" s="144">
        <v>9156.840000000002</v>
      </c>
      <c r="BW227" s="144">
        <v>49995.11</v>
      </c>
      <c r="BX227" s="157">
        <f t="shared" si="30"/>
        <v>59151.950000000004</v>
      </c>
      <c r="BY227" s="145"/>
    </row>
    <row r="228" spans="1:77" x14ac:dyDescent="0.25">
      <c r="A228" s="87">
        <v>3350</v>
      </c>
      <c r="B228" s="88" t="s">
        <v>391</v>
      </c>
      <c r="C228" s="136">
        <v>0</v>
      </c>
      <c r="D228" s="181">
        <v>216</v>
      </c>
      <c r="E228" s="136">
        <v>0</v>
      </c>
      <c r="F228" s="136">
        <v>5.916666666666667</v>
      </c>
      <c r="G228" s="132" t="str">
        <f t="shared" si="24"/>
        <v>No</v>
      </c>
      <c r="H228" s="132" t="s">
        <v>220</v>
      </c>
      <c r="I228" s="132" t="str">
        <f t="shared" si="31"/>
        <v>200-299</v>
      </c>
      <c r="J228" s="132">
        <f>IF(G228=Benchmarking!$I$4,1,0)</f>
        <v>1</v>
      </c>
      <c r="K228" s="132">
        <f>IF(Benchmarking!$I$6="All",1,IF(Benchmarking!$I$6=H228,1,0))</f>
        <v>1</v>
      </c>
      <c r="L228" s="132">
        <f>IF(Benchmarking!$I$8="All",1,IF(Benchmarking!$I$8=I228,1,0))</f>
        <v>0</v>
      </c>
      <c r="M228" s="132">
        <f t="shared" si="25"/>
        <v>0</v>
      </c>
      <c r="N228" s="133">
        <v>565463.35</v>
      </c>
      <c r="O228" s="133">
        <v>0</v>
      </c>
      <c r="P228" s="133">
        <v>175480.23</v>
      </c>
      <c r="Q228" s="133">
        <v>23463.62</v>
      </c>
      <c r="R228" s="133">
        <v>72288.86</v>
      </c>
      <c r="S228" s="133">
        <v>0</v>
      </c>
      <c r="T228" s="133">
        <v>13268.29</v>
      </c>
      <c r="U228" s="133">
        <v>1335.89</v>
      </c>
      <c r="V228" s="133">
        <v>7837.04</v>
      </c>
      <c r="W228" s="133">
        <v>5714.7</v>
      </c>
      <c r="X228" s="133">
        <v>4878.84</v>
      </c>
      <c r="Y228" s="133">
        <v>4677.1400000000003</v>
      </c>
      <c r="Z228" s="133">
        <v>2630.4700000000003</v>
      </c>
      <c r="AA228" s="133">
        <v>9811.16</v>
      </c>
      <c r="AB228" s="133">
        <v>4373.72</v>
      </c>
      <c r="AC228" s="133">
        <v>13650.15</v>
      </c>
      <c r="AD228" s="133">
        <v>5222.4000000000005</v>
      </c>
      <c r="AE228" s="133">
        <v>8193.5</v>
      </c>
      <c r="AF228" s="133">
        <v>58041.68</v>
      </c>
      <c r="AG228" s="133">
        <v>10719.43</v>
      </c>
      <c r="AH228" s="133">
        <v>0</v>
      </c>
      <c r="AI228" s="133">
        <v>14375.87</v>
      </c>
      <c r="AJ228" s="133">
        <v>7239.78</v>
      </c>
      <c r="AK228" s="133">
        <v>0</v>
      </c>
      <c r="AL228" s="133">
        <v>47291.29</v>
      </c>
      <c r="AM228" s="133">
        <v>11766.59</v>
      </c>
      <c r="AN228" s="133">
        <v>21838.99</v>
      </c>
      <c r="AO228" s="133">
        <v>12974.01</v>
      </c>
      <c r="AP228" s="133">
        <v>0</v>
      </c>
      <c r="AQ228" s="133">
        <v>0</v>
      </c>
      <c r="AR228" s="133">
        <v>3093.91</v>
      </c>
      <c r="AS228" s="133">
        <v>0</v>
      </c>
      <c r="AT228" s="133">
        <v>0</v>
      </c>
      <c r="AU228" s="134">
        <f t="shared" si="26"/>
        <v>-825687.75</v>
      </c>
      <c r="AV228" s="135">
        <v>-118016.48</v>
      </c>
      <c r="AW228" s="158">
        <f t="shared" si="27"/>
        <v>0</v>
      </c>
      <c r="AX228" s="158">
        <f t="shared" si="28"/>
        <v>-51712.310000000005</v>
      </c>
      <c r="AY228" s="133">
        <v>0</v>
      </c>
      <c r="AZ228" s="133">
        <v>-20620</v>
      </c>
      <c r="BA228" s="133">
        <v>0</v>
      </c>
      <c r="BB228" s="133">
        <v>-6787.6</v>
      </c>
      <c r="BC228" s="133">
        <v>-422.5</v>
      </c>
      <c r="BD228" s="133">
        <v>-3959.62</v>
      </c>
      <c r="BE228" s="133">
        <v>-14191.29</v>
      </c>
      <c r="BF228" s="133">
        <v>-1524.23</v>
      </c>
      <c r="BG228" s="133">
        <v>0</v>
      </c>
      <c r="BH228" s="133">
        <v>-17047.439999999999</v>
      </c>
      <c r="BI228" s="133">
        <v>0</v>
      </c>
      <c r="BJ228" s="133">
        <v>0</v>
      </c>
      <c r="BK228" s="133">
        <v>0</v>
      </c>
      <c r="BL228" s="133">
        <v>0</v>
      </c>
      <c r="BM228" s="133">
        <v>-52675</v>
      </c>
      <c r="BN228" s="133">
        <v>0</v>
      </c>
      <c r="BO228" s="133">
        <v>0</v>
      </c>
      <c r="BP228" s="133">
        <v>-9135.43</v>
      </c>
      <c r="BQ228" s="133">
        <v>-995416.54</v>
      </c>
      <c r="BR228" s="144">
        <v>0</v>
      </c>
      <c r="BS228" s="144">
        <v>0</v>
      </c>
      <c r="BT228" s="144">
        <v>0</v>
      </c>
      <c r="BU228" s="155">
        <f t="shared" si="29"/>
        <v>0</v>
      </c>
      <c r="BV228" s="144">
        <v>0</v>
      </c>
      <c r="BW228" s="144">
        <v>51712.310000000005</v>
      </c>
      <c r="BX228" s="157">
        <f t="shared" si="30"/>
        <v>51712.310000000005</v>
      </c>
      <c r="BY228" s="145"/>
    </row>
    <row r="229" spans="1:77" x14ac:dyDescent="0.25">
      <c r="A229" s="87">
        <v>3351</v>
      </c>
      <c r="B229" s="88" t="s">
        <v>392</v>
      </c>
      <c r="C229" s="136">
        <v>7</v>
      </c>
      <c r="D229" s="181">
        <v>133</v>
      </c>
      <c r="E229" s="136">
        <v>0</v>
      </c>
      <c r="F229" s="136">
        <v>7.583333333333333</v>
      </c>
      <c r="G229" s="132" t="str">
        <f t="shared" si="24"/>
        <v>Yes</v>
      </c>
      <c r="H229" s="132" t="s">
        <v>220</v>
      </c>
      <c r="I229" s="132" t="str">
        <f t="shared" si="31"/>
        <v>100-199</v>
      </c>
      <c r="J229" s="132">
        <f>IF(G229=Benchmarking!$I$4,1,0)</f>
        <v>0</v>
      </c>
      <c r="K229" s="132">
        <f>IF(Benchmarking!$I$6="All",1,IF(Benchmarking!$I$6=H229,1,0))</f>
        <v>1</v>
      </c>
      <c r="L229" s="132">
        <f>IF(Benchmarking!$I$8="All",1,IF(Benchmarking!$I$8=I229,1,0))</f>
        <v>1</v>
      </c>
      <c r="M229" s="132">
        <f t="shared" si="25"/>
        <v>0</v>
      </c>
      <c r="N229" s="133">
        <v>494995.39</v>
      </c>
      <c r="O229" s="133">
        <v>985.71</v>
      </c>
      <c r="P229" s="133">
        <v>150237.73000000001</v>
      </c>
      <c r="Q229" s="133">
        <v>32014.41</v>
      </c>
      <c r="R229" s="133">
        <v>50031.18</v>
      </c>
      <c r="S229" s="133">
        <v>0</v>
      </c>
      <c r="T229" s="133">
        <v>21608.81</v>
      </c>
      <c r="U229" s="133">
        <v>281</v>
      </c>
      <c r="V229" s="133">
        <v>1456</v>
      </c>
      <c r="W229" s="133">
        <v>245.1</v>
      </c>
      <c r="X229" s="133">
        <v>3004.44</v>
      </c>
      <c r="Y229" s="133">
        <v>3137.42</v>
      </c>
      <c r="Z229" s="133">
        <v>3380.76</v>
      </c>
      <c r="AA229" s="133">
        <v>657.16</v>
      </c>
      <c r="AB229" s="133">
        <v>1173</v>
      </c>
      <c r="AC229" s="133">
        <v>18986.78</v>
      </c>
      <c r="AD229" s="133">
        <v>6912</v>
      </c>
      <c r="AE229" s="133">
        <v>3221.27</v>
      </c>
      <c r="AF229" s="133">
        <v>26174.57</v>
      </c>
      <c r="AG229" s="133">
        <v>3148.65</v>
      </c>
      <c r="AH229" s="133">
        <v>0</v>
      </c>
      <c r="AI229" s="133">
        <v>6747.97</v>
      </c>
      <c r="AJ229" s="133">
        <v>4753.6500000000005</v>
      </c>
      <c r="AK229" s="133">
        <v>515.53</v>
      </c>
      <c r="AL229" s="133">
        <v>20966.91</v>
      </c>
      <c r="AM229" s="133">
        <v>0</v>
      </c>
      <c r="AN229" s="133">
        <v>2166.6</v>
      </c>
      <c r="AO229" s="133">
        <v>13445.51</v>
      </c>
      <c r="AP229" s="133">
        <v>0</v>
      </c>
      <c r="AQ229" s="133">
        <v>0</v>
      </c>
      <c r="AR229" s="133">
        <v>239.15</v>
      </c>
      <c r="AS229" s="133">
        <v>0</v>
      </c>
      <c r="AT229" s="133">
        <v>0</v>
      </c>
      <c r="AU229" s="134">
        <f t="shared" si="26"/>
        <v>-609874.13000000012</v>
      </c>
      <c r="AV229" s="135">
        <v>-71311.37</v>
      </c>
      <c r="AW229" s="158">
        <f t="shared" si="27"/>
        <v>0</v>
      </c>
      <c r="AX229" s="158">
        <f t="shared" si="28"/>
        <v>-57388.11</v>
      </c>
      <c r="AY229" s="133">
        <v>0</v>
      </c>
      <c r="AZ229" s="133">
        <v>-29590</v>
      </c>
      <c r="BA229" s="133">
        <v>0</v>
      </c>
      <c r="BB229" s="133">
        <v>-2299.75</v>
      </c>
      <c r="BC229" s="133">
        <v>-595.75</v>
      </c>
      <c r="BD229" s="133">
        <v>-17230.11</v>
      </c>
      <c r="BE229" s="133">
        <v>-300</v>
      </c>
      <c r="BF229" s="133">
        <v>0</v>
      </c>
      <c r="BG229" s="133">
        <v>0</v>
      </c>
      <c r="BH229" s="133">
        <v>-3943</v>
      </c>
      <c r="BI229" s="133">
        <v>-9433.34</v>
      </c>
      <c r="BJ229" s="133">
        <v>0</v>
      </c>
      <c r="BK229" s="133">
        <v>0</v>
      </c>
      <c r="BL229" s="133">
        <v>0</v>
      </c>
      <c r="BM229" s="133">
        <v>-32483</v>
      </c>
      <c r="BN229" s="133">
        <v>0</v>
      </c>
      <c r="BO229" s="133">
        <v>-70</v>
      </c>
      <c r="BP229" s="133">
        <v>-7696.46</v>
      </c>
      <c r="BQ229" s="133">
        <v>-738573.6100000001</v>
      </c>
      <c r="BR229" s="144">
        <v>0</v>
      </c>
      <c r="BS229" s="144">
        <v>0</v>
      </c>
      <c r="BT229" s="144">
        <v>0</v>
      </c>
      <c r="BU229" s="155">
        <f t="shared" si="29"/>
        <v>0</v>
      </c>
      <c r="BV229" s="144">
        <v>0</v>
      </c>
      <c r="BW229" s="144">
        <v>57388.11</v>
      </c>
      <c r="BX229" s="157">
        <f t="shared" si="30"/>
        <v>57388.11</v>
      </c>
      <c r="BY229" s="145"/>
    </row>
    <row r="230" spans="1:77" x14ac:dyDescent="0.25">
      <c r="A230" s="87">
        <v>3356</v>
      </c>
      <c r="B230" s="88" t="s">
        <v>393</v>
      </c>
      <c r="C230" s="136">
        <v>0</v>
      </c>
      <c r="D230" s="181">
        <v>170</v>
      </c>
      <c r="E230" s="136">
        <v>0</v>
      </c>
      <c r="F230" s="136">
        <v>3.5833333333333335</v>
      </c>
      <c r="G230" s="132" t="str">
        <f t="shared" si="24"/>
        <v>No</v>
      </c>
      <c r="H230" s="132" t="s">
        <v>220</v>
      </c>
      <c r="I230" s="132" t="str">
        <f t="shared" si="31"/>
        <v>100-199</v>
      </c>
      <c r="J230" s="132">
        <f>IF(G230=Benchmarking!$I$4,1,0)</f>
        <v>1</v>
      </c>
      <c r="K230" s="132">
        <f>IF(Benchmarking!$I$6="All",1,IF(Benchmarking!$I$6=H230,1,0))</f>
        <v>1</v>
      </c>
      <c r="L230" s="132">
        <f>IF(Benchmarking!$I$8="All",1,IF(Benchmarking!$I$8=I230,1,0))</f>
        <v>1</v>
      </c>
      <c r="M230" s="132">
        <f t="shared" si="25"/>
        <v>1</v>
      </c>
      <c r="N230" s="133">
        <v>396838.51</v>
      </c>
      <c r="O230" s="133">
        <v>7102.32</v>
      </c>
      <c r="P230" s="133">
        <v>231893.83000000002</v>
      </c>
      <c r="Q230" s="133">
        <v>41971.8</v>
      </c>
      <c r="R230" s="133">
        <v>34136.75</v>
      </c>
      <c r="S230" s="133">
        <v>0</v>
      </c>
      <c r="T230" s="133">
        <v>53544.68</v>
      </c>
      <c r="U230" s="133">
        <v>1940.49</v>
      </c>
      <c r="V230" s="133">
        <v>5651.33</v>
      </c>
      <c r="W230" s="133">
        <v>3534.58</v>
      </c>
      <c r="X230" s="133">
        <v>3648</v>
      </c>
      <c r="Y230" s="133">
        <v>4953.57</v>
      </c>
      <c r="Z230" s="133">
        <v>5818.88</v>
      </c>
      <c r="AA230" s="133">
        <v>2246.34</v>
      </c>
      <c r="AB230" s="133">
        <v>4855.54</v>
      </c>
      <c r="AC230" s="133">
        <v>14179.83</v>
      </c>
      <c r="AD230" s="133">
        <v>4289.54</v>
      </c>
      <c r="AE230" s="133">
        <v>10613.08</v>
      </c>
      <c r="AF230" s="133">
        <v>19490.600000000002</v>
      </c>
      <c r="AG230" s="133">
        <v>11101.25</v>
      </c>
      <c r="AH230" s="133">
        <v>0</v>
      </c>
      <c r="AI230" s="133">
        <v>10020.710000000001</v>
      </c>
      <c r="AJ230" s="133">
        <v>5413.2300000000005</v>
      </c>
      <c r="AK230" s="133">
        <v>4751.9800000000005</v>
      </c>
      <c r="AL230" s="133">
        <v>33433.620000000003</v>
      </c>
      <c r="AM230" s="133">
        <v>15594.6</v>
      </c>
      <c r="AN230" s="133">
        <v>76614.900000000009</v>
      </c>
      <c r="AO230" s="133">
        <v>49400.97</v>
      </c>
      <c r="AP230" s="133">
        <v>0</v>
      </c>
      <c r="AQ230" s="133">
        <v>0</v>
      </c>
      <c r="AR230" s="133">
        <v>29336.47</v>
      </c>
      <c r="AS230" s="133">
        <v>0</v>
      </c>
      <c r="AT230" s="133">
        <v>0</v>
      </c>
      <c r="AU230" s="134">
        <f t="shared" si="26"/>
        <v>-661796.83000000007</v>
      </c>
      <c r="AV230" s="135">
        <v>-161303.71</v>
      </c>
      <c r="AW230" s="158">
        <f t="shared" si="27"/>
        <v>0</v>
      </c>
      <c r="AX230" s="158">
        <f t="shared" si="28"/>
        <v>-27769.089999999997</v>
      </c>
      <c r="AY230" s="133">
        <v>0</v>
      </c>
      <c r="AZ230" s="133">
        <v>-86985</v>
      </c>
      <c r="BA230" s="133">
        <v>0</v>
      </c>
      <c r="BB230" s="133">
        <v>-7815.2</v>
      </c>
      <c r="BC230" s="133">
        <v>0</v>
      </c>
      <c r="BD230" s="133">
        <v>-12894.92</v>
      </c>
      <c r="BE230" s="133">
        <v>0</v>
      </c>
      <c r="BF230" s="133">
        <v>0</v>
      </c>
      <c r="BG230" s="133">
        <v>0</v>
      </c>
      <c r="BH230" s="133">
        <v>-1040.5</v>
      </c>
      <c r="BI230" s="133">
        <v>-2242.7400000000002</v>
      </c>
      <c r="BJ230" s="133">
        <v>0</v>
      </c>
      <c r="BK230" s="133">
        <v>0</v>
      </c>
      <c r="BL230" s="133">
        <v>0</v>
      </c>
      <c r="BM230" s="133">
        <v>-28374</v>
      </c>
      <c r="BN230" s="133">
        <v>0</v>
      </c>
      <c r="BO230" s="133">
        <v>0</v>
      </c>
      <c r="BP230" s="133">
        <v>-14775.01</v>
      </c>
      <c r="BQ230" s="133">
        <v>-850869.63</v>
      </c>
      <c r="BR230" s="144">
        <v>0</v>
      </c>
      <c r="BS230" s="144">
        <v>0</v>
      </c>
      <c r="BT230" s="144">
        <v>0</v>
      </c>
      <c r="BU230" s="155">
        <f t="shared" si="29"/>
        <v>0</v>
      </c>
      <c r="BV230" s="144">
        <v>0</v>
      </c>
      <c r="BW230" s="144">
        <v>27769.089999999997</v>
      </c>
      <c r="BX230" s="157">
        <f t="shared" si="30"/>
        <v>27769.089999999997</v>
      </c>
      <c r="BY230" s="145"/>
    </row>
    <row r="231" spans="1:77" x14ac:dyDescent="0.25">
      <c r="A231" s="87">
        <v>3360</v>
      </c>
      <c r="B231" s="88" t="s">
        <v>394</v>
      </c>
      <c r="C231" s="136">
        <v>0</v>
      </c>
      <c r="D231" s="181">
        <v>369</v>
      </c>
      <c r="E231" s="136">
        <v>0</v>
      </c>
      <c r="F231" s="136">
        <v>1</v>
      </c>
      <c r="G231" s="132" t="str">
        <f t="shared" si="24"/>
        <v>No</v>
      </c>
      <c r="H231" s="132" t="s">
        <v>108</v>
      </c>
      <c r="I231" s="132" t="str">
        <f t="shared" si="31"/>
        <v>300-399</v>
      </c>
      <c r="J231" s="132">
        <f>IF(G231=Benchmarking!$I$4,1,0)</f>
        <v>1</v>
      </c>
      <c r="K231" s="132">
        <f>IF(Benchmarking!$I$6="All",1,IF(Benchmarking!$I$6=H231,1,0))</f>
        <v>1</v>
      </c>
      <c r="L231" s="132">
        <f>IF(Benchmarking!$I$8="All",1,IF(Benchmarking!$I$8=I231,1,0))</f>
        <v>0</v>
      </c>
      <c r="M231" s="132">
        <f t="shared" si="25"/>
        <v>0</v>
      </c>
      <c r="N231" s="133">
        <v>1028369.55</v>
      </c>
      <c r="O231" s="133">
        <v>16112.37</v>
      </c>
      <c r="P231" s="133">
        <v>201659.81</v>
      </c>
      <c r="Q231" s="133">
        <v>66779.34</v>
      </c>
      <c r="R231" s="133">
        <v>109773.24</v>
      </c>
      <c r="S231" s="133">
        <v>0</v>
      </c>
      <c r="T231" s="133">
        <v>68859.94</v>
      </c>
      <c r="U231" s="133">
        <v>5254.58</v>
      </c>
      <c r="V231" s="133">
        <v>3867.42</v>
      </c>
      <c r="W231" s="133">
        <v>695.4</v>
      </c>
      <c r="X231" s="133">
        <v>8191.08</v>
      </c>
      <c r="Y231" s="133">
        <v>16329.29</v>
      </c>
      <c r="Z231" s="133">
        <v>3938.3</v>
      </c>
      <c r="AA231" s="133">
        <v>6975.22</v>
      </c>
      <c r="AB231" s="133">
        <v>1362</v>
      </c>
      <c r="AC231" s="133">
        <v>23546.510000000002</v>
      </c>
      <c r="AD231" s="133">
        <v>9984</v>
      </c>
      <c r="AE231" s="133">
        <v>7944.14</v>
      </c>
      <c r="AF231" s="133">
        <v>67401.740000000005</v>
      </c>
      <c r="AG231" s="133">
        <v>56886.89</v>
      </c>
      <c r="AH231" s="133">
        <v>0</v>
      </c>
      <c r="AI231" s="133">
        <v>17023.650000000001</v>
      </c>
      <c r="AJ231" s="133">
        <v>16341.86</v>
      </c>
      <c r="AK231" s="133">
        <v>8787.01</v>
      </c>
      <c r="AL231" s="133">
        <v>28098.21</v>
      </c>
      <c r="AM231" s="133">
        <v>3177.37</v>
      </c>
      <c r="AN231" s="133">
        <v>29552.04</v>
      </c>
      <c r="AO231" s="133">
        <v>15522.89</v>
      </c>
      <c r="AP231" s="133">
        <v>0</v>
      </c>
      <c r="AQ231" s="133">
        <v>0</v>
      </c>
      <c r="AR231" s="133">
        <v>6032.38</v>
      </c>
      <c r="AS231" s="133">
        <v>0</v>
      </c>
      <c r="AT231" s="133">
        <v>0</v>
      </c>
      <c r="AU231" s="134">
        <f t="shared" si="26"/>
        <v>-1291377.8</v>
      </c>
      <c r="AV231" s="135">
        <v>-248486.2</v>
      </c>
      <c r="AW231" s="158">
        <f t="shared" si="27"/>
        <v>0</v>
      </c>
      <c r="AX231" s="158">
        <f t="shared" si="28"/>
        <v>-9538.68</v>
      </c>
      <c r="AY231" s="133">
        <v>0</v>
      </c>
      <c r="AZ231" s="133">
        <v>-137430</v>
      </c>
      <c r="BA231" s="133">
        <v>0</v>
      </c>
      <c r="BB231" s="133">
        <v>-35814.340000000004</v>
      </c>
      <c r="BC231" s="133">
        <v>-1250</v>
      </c>
      <c r="BD231" s="133">
        <v>-100453.37</v>
      </c>
      <c r="BE231" s="133">
        <v>0</v>
      </c>
      <c r="BF231" s="133">
        <v>-2576.7000000000003</v>
      </c>
      <c r="BG231" s="133">
        <v>0</v>
      </c>
      <c r="BH231" s="133">
        <v>-7824.8</v>
      </c>
      <c r="BI231" s="133">
        <v>-3026.85</v>
      </c>
      <c r="BJ231" s="133">
        <v>0</v>
      </c>
      <c r="BK231" s="133">
        <v>0</v>
      </c>
      <c r="BL231" s="133">
        <v>0</v>
      </c>
      <c r="BM231" s="133">
        <v>-19634</v>
      </c>
      <c r="BN231" s="133">
        <v>-2737.9500000000003</v>
      </c>
      <c r="BO231" s="133">
        <v>0</v>
      </c>
      <c r="BP231" s="133">
        <v>-26765.83</v>
      </c>
      <c r="BQ231" s="133">
        <v>-1549402.68</v>
      </c>
      <c r="BR231" s="144">
        <v>0</v>
      </c>
      <c r="BS231" s="144">
        <v>0</v>
      </c>
      <c r="BT231" s="144">
        <v>0</v>
      </c>
      <c r="BU231" s="155">
        <f t="shared" si="29"/>
        <v>0</v>
      </c>
      <c r="BV231" s="144">
        <v>0</v>
      </c>
      <c r="BW231" s="144">
        <v>9538.68</v>
      </c>
      <c r="BX231" s="157">
        <f t="shared" si="30"/>
        <v>9538.68</v>
      </c>
      <c r="BY231" s="145"/>
    </row>
    <row r="232" spans="1:77" x14ac:dyDescent="0.25">
      <c r="A232" s="87">
        <v>3364</v>
      </c>
      <c r="B232" s="88" t="s">
        <v>395</v>
      </c>
      <c r="C232" s="136">
        <v>0</v>
      </c>
      <c r="D232" s="181">
        <v>208</v>
      </c>
      <c r="E232" s="136">
        <v>0</v>
      </c>
      <c r="F232" s="136">
        <v>3.5833333333333335</v>
      </c>
      <c r="G232" s="132" t="str">
        <f t="shared" si="24"/>
        <v>No</v>
      </c>
      <c r="H232" s="132" t="s">
        <v>220</v>
      </c>
      <c r="I232" s="132" t="str">
        <f t="shared" si="31"/>
        <v>200-299</v>
      </c>
      <c r="J232" s="132">
        <f>IF(G232=Benchmarking!$I$4,1,0)</f>
        <v>1</v>
      </c>
      <c r="K232" s="132">
        <f>IF(Benchmarking!$I$6="All",1,IF(Benchmarking!$I$6=H232,1,0))</f>
        <v>1</v>
      </c>
      <c r="L232" s="132">
        <f>IF(Benchmarking!$I$8="All",1,IF(Benchmarking!$I$8=I232,1,0))</f>
        <v>0</v>
      </c>
      <c r="M232" s="132">
        <f t="shared" si="25"/>
        <v>0</v>
      </c>
      <c r="N232" s="133">
        <v>547252.59</v>
      </c>
      <c r="O232" s="133">
        <v>25926.65</v>
      </c>
      <c r="P232" s="133">
        <v>176889.4</v>
      </c>
      <c r="Q232" s="133">
        <v>35494.25</v>
      </c>
      <c r="R232" s="133">
        <v>50844.41</v>
      </c>
      <c r="S232" s="133">
        <v>0</v>
      </c>
      <c r="T232" s="133">
        <v>19678.96</v>
      </c>
      <c r="U232" s="133">
        <v>1168</v>
      </c>
      <c r="V232" s="133">
        <v>3186.5</v>
      </c>
      <c r="W232" s="133">
        <v>4952</v>
      </c>
      <c r="X232" s="133">
        <v>4699.8</v>
      </c>
      <c r="Y232" s="133">
        <v>14004.01</v>
      </c>
      <c r="Z232" s="133">
        <v>5647.52</v>
      </c>
      <c r="AA232" s="133">
        <v>2710.34</v>
      </c>
      <c r="AB232" s="133">
        <v>2230.87</v>
      </c>
      <c r="AC232" s="133">
        <v>13388.23</v>
      </c>
      <c r="AD232" s="133">
        <v>5939.2</v>
      </c>
      <c r="AE232" s="133">
        <v>3903.1</v>
      </c>
      <c r="AF232" s="133">
        <v>42859.83</v>
      </c>
      <c r="AG232" s="133">
        <v>10310.950000000001</v>
      </c>
      <c r="AH232" s="133">
        <v>0</v>
      </c>
      <c r="AI232" s="133">
        <v>9810.66</v>
      </c>
      <c r="AJ232" s="133">
        <v>6974.1</v>
      </c>
      <c r="AK232" s="133">
        <v>734.94</v>
      </c>
      <c r="AL232" s="133">
        <v>36476.080000000002</v>
      </c>
      <c r="AM232" s="133">
        <v>2653.63</v>
      </c>
      <c r="AN232" s="133">
        <v>29157.75</v>
      </c>
      <c r="AO232" s="133">
        <v>15830.140000000001</v>
      </c>
      <c r="AP232" s="133">
        <v>0</v>
      </c>
      <c r="AQ232" s="133">
        <v>0</v>
      </c>
      <c r="AR232" s="133">
        <v>8718</v>
      </c>
      <c r="AS232" s="133">
        <v>0</v>
      </c>
      <c r="AT232" s="133">
        <v>0</v>
      </c>
      <c r="AU232" s="134">
        <f t="shared" si="26"/>
        <v>-797109.44000000006</v>
      </c>
      <c r="AV232" s="135">
        <v>-103337.68</v>
      </c>
      <c r="AW232" s="158">
        <f t="shared" si="27"/>
        <v>0</v>
      </c>
      <c r="AX232" s="158">
        <f t="shared" si="28"/>
        <v>-31914.67</v>
      </c>
      <c r="AY232" s="133">
        <v>0</v>
      </c>
      <c r="AZ232" s="133">
        <v>-47695</v>
      </c>
      <c r="BA232" s="133">
        <v>0</v>
      </c>
      <c r="BB232" s="133">
        <v>-1280</v>
      </c>
      <c r="BC232" s="133">
        <v>0</v>
      </c>
      <c r="BD232" s="133">
        <v>-15371.1</v>
      </c>
      <c r="BE232" s="133">
        <v>0</v>
      </c>
      <c r="BF232" s="133">
        <v>-600</v>
      </c>
      <c r="BG232" s="133">
        <v>-7680</v>
      </c>
      <c r="BH232" s="133">
        <v>-1005</v>
      </c>
      <c r="BI232" s="133">
        <v>-2526</v>
      </c>
      <c r="BJ232" s="133">
        <v>0</v>
      </c>
      <c r="BK232" s="133">
        <v>0</v>
      </c>
      <c r="BL232" s="133">
        <v>0</v>
      </c>
      <c r="BM232" s="133">
        <v>-53322</v>
      </c>
      <c r="BN232" s="133">
        <v>0</v>
      </c>
      <c r="BO232" s="133">
        <v>-780</v>
      </c>
      <c r="BP232" s="133">
        <v>-11630.2</v>
      </c>
      <c r="BQ232" s="133">
        <v>-932361.79</v>
      </c>
      <c r="BR232" s="144">
        <v>0</v>
      </c>
      <c r="BS232" s="144">
        <v>0</v>
      </c>
      <c r="BT232" s="144">
        <v>0</v>
      </c>
      <c r="BU232" s="155">
        <f t="shared" si="29"/>
        <v>0</v>
      </c>
      <c r="BV232" s="144">
        <v>0</v>
      </c>
      <c r="BW232" s="144">
        <v>31914.67</v>
      </c>
      <c r="BX232" s="157">
        <f t="shared" si="30"/>
        <v>31914.67</v>
      </c>
      <c r="BY232" s="145"/>
    </row>
    <row r="233" spans="1:77" x14ac:dyDescent="0.25">
      <c r="A233" s="87">
        <v>3373</v>
      </c>
      <c r="B233" s="88" t="s">
        <v>396</v>
      </c>
      <c r="C233" s="136">
        <v>25</v>
      </c>
      <c r="D233" s="181">
        <v>181</v>
      </c>
      <c r="E233" s="136">
        <v>0</v>
      </c>
      <c r="F233" s="136">
        <v>3.5</v>
      </c>
      <c r="G233" s="132" t="str">
        <f t="shared" si="24"/>
        <v>Yes</v>
      </c>
      <c r="H233" s="132" t="s">
        <v>220</v>
      </c>
      <c r="I233" s="132" t="str">
        <f t="shared" si="31"/>
        <v>100-199</v>
      </c>
      <c r="J233" s="132">
        <f>IF(G233=Benchmarking!$I$4,1,0)</f>
        <v>0</v>
      </c>
      <c r="K233" s="132">
        <f>IF(Benchmarking!$I$6="All",1,IF(Benchmarking!$I$6=H233,1,0))</f>
        <v>1</v>
      </c>
      <c r="L233" s="132">
        <f>IF(Benchmarking!$I$8="All",1,IF(Benchmarking!$I$8=I233,1,0))</f>
        <v>1</v>
      </c>
      <c r="M233" s="132">
        <f t="shared" si="25"/>
        <v>0</v>
      </c>
      <c r="N233" s="133">
        <v>588732.31000000006</v>
      </c>
      <c r="O233" s="133">
        <v>0</v>
      </c>
      <c r="P233" s="133">
        <v>190927.9</v>
      </c>
      <c r="Q233" s="133">
        <v>25687.95</v>
      </c>
      <c r="R233" s="133">
        <v>50975.87</v>
      </c>
      <c r="S233" s="133">
        <v>0</v>
      </c>
      <c r="T233" s="133">
        <v>17267.09</v>
      </c>
      <c r="U233" s="133">
        <v>361</v>
      </c>
      <c r="V233" s="133">
        <v>16295.03</v>
      </c>
      <c r="W233" s="133">
        <v>358.53000000000003</v>
      </c>
      <c r="X233" s="133">
        <v>4184.76</v>
      </c>
      <c r="Y233" s="133">
        <v>11603.85</v>
      </c>
      <c r="Z233" s="133">
        <v>15476.49</v>
      </c>
      <c r="AA233" s="133">
        <v>5296.51</v>
      </c>
      <c r="AB233" s="133">
        <v>5317.83</v>
      </c>
      <c r="AC233" s="133">
        <v>15710.06</v>
      </c>
      <c r="AD233" s="133">
        <v>5273.6</v>
      </c>
      <c r="AE233" s="133">
        <v>5357.07</v>
      </c>
      <c r="AF233" s="133">
        <v>30409.38</v>
      </c>
      <c r="AG233" s="133">
        <v>12350.35</v>
      </c>
      <c r="AH233" s="133">
        <v>0</v>
      </c>
      <c r="AI233" s="133">
        <v>21717.25</v>
      </c>
      <c r="AJ233" s="133">
        <v>6616.6</v>
      </c>
      <c r="AK233" s="133">
        <v>17688.63</v>
      </c>
      <c r="AL233" s="133">
        <v>38899.279999999999</v>
      </c>
      <c r="AM233" s="133">
        <v>15464</v>
      </c>
      <c r="AN233" s="133">
        <v>74461.16</v>
      </c>
      <c r="AO233" s="133">
        <v>14755.09</v>
      </c>
      <c r="AP233" s="133">
        <v>0</v>
      </c>
      <c r="AQ233" s="133">
        <v>393.39</v>
      </c>
      <c r="AR233" s="133">
        <v>19115.920000000002</v>
      </c>
      <c r="AS233" s="133">
        <v>0</v>
      </c>
      <c r="AT233" s="133">
        <v>0</v>
      </c>
      <c r="AU233" s="134">
        <f t="shared" si="26"/>
        <v>-838550.02000000014</v>
      </c>
      <c r="AV233" s="135">
        <v>-166493.93</v>
      </c>
      <c r="AW233" s="158">
        <f t="shared" si="27"/>
        <v>0</v>
      </c>
      <c r="AX233" s="158">
        <f t="shared" si="28"/>
        <v>-23511.079999999998</v>
      </c>
      <c r="AY233" s="133">
        <v>0</v>
      </c>
      <c r="AZ233" s="133">
        <v>-107450</v>
      </c>
      <c r="BA233" s="133">
        <v>0</v>
      </c>
      <c r="BB233" s="133">
        <v>-7637.89</v>
      </c>
      <c r="BC233" s="133">
        <v>0</v>
      </c>
      <c r="BD233" s="133">
        <v>-16088.28</v>
      </c>
      <c r="BE233" s="133">
        <v>0</v>
      </c>
      <c r="BF233" s="133">
        <v>0</v>
      </c>
      <c r="BG233" s="133">
        <v>0</v>
      </c>
      <c r="BH233" s="133">
        <v>-8804.56</v>
      </c>
      <c r="BI233" s="133">
        <v>-917.28</v>
      </c>
      <c r="BJ233" s="133">
        <v>0</v>
      </c>
      <c r="BK233" s="133">
        <v>0</v>
      </c>
      <c r="BL233" s="133">
        <v>0</v>
      </c>
      <c r="BM233" s="133">
        <v>-40468</v>
      </c>
      <c r="BN233" s="133">
        <v>0</v>
      </c>
      <c r="BO233" s="133">
        <v>0</v>
      </c>
      <c r="BP233" s="133">
        <v>-17601.25</v>
      </c>
      <c r="BQ233" s="133">
        <v>-1028555.03</v>
      </c>
      <c r="BR233" s="144">
        <v>0</v>
      </c>
      <c r="BS233" s="144">
        <v>0</v>
      </c>
      <c r="BT233" s="144">
        <v>0</v>
      </c>
      <c r="BU233" s="155">
        <f t="shared" si="29"/>
        <v>0</v>
      </c>
      <c r="BV233" s="144">
        <v>0</v>
      </c>
      <c r="BW233" s="144">
        <v>23511.079999999998</v>
      </c>
      <c r="BX233" s="157">
        <f t="shared" si="30"/>
        <v>23511.079999999998</v>
      </c>
      <c r="BY233" s="145"/>
    </row>
    <row r="234" spans="1:77" x14ac:dyDescent="0.25">
      <c r="A234" s="87">
        <v>3718</v>
      </c>
      <c r="B234" s="88" t="s">
        <v>397</v>
      </c>
      <c r="C234" s="136">
        <v>0</v>
      </c>
      <c r="D234" s="181">
        <v>198</v>
      </c>
      <c r="E234" s="136">
        <v>0</v>
      </c>
      <c r="F234" s="136">
        <v>4</v>
      </c>
      <c r="G234" s="132" t="str">
        <f t="shared" si="24"/>
        <v>No</v>
      </c>
      <c r="H234" s="132" t="s">
        <v>220</v>
      </c>
      <c r="I234" s="132" t="str">
        <f t="shared" si="31"/>
        <v>100-199</v>
      </c>
      <c r="J234" s="132">
        <f>IF(G234=Benchmarking!$I$4,1,0)</f>
        <v>1</v>
      </c>
      <c r="K234" s="132">
        <f>IF(Benchmarking!$I$6="All",1,IF(Benchmarking!$I$6=H234,1,0))</f>
        <v>1</v>
      </c>
      <c r="L234" s="132">
        <f>IF(Benchmarking!$I$8="All",1,IF(Benchmarking!$I$8=I234,1,0))</f>
        <v>1</v>
      </c>
      <c r="M234" s="132">
        <f t="shared" si="25"/>
        <v>1</v>
      </c>
      <c r="N234" s="133">
        <v>502195.73</v>
      </c>
      <c r="O234" s="133">
        <v>0</v>
      </c>
      <c r="P234" s="133">
        <v>183071.5</v>
      </c>
      <c r="Q234" s="133">
        <v>56118.340000000004</v>
      </c>
      <c r="R234" s="133">
        <v>36824.5</v>
      </c>
      <c r="S234" s="133">
        <v>0</v>
      </c>
      <c r="T234" s="133">
        <v>14946.04</v>
      </c>
      <c r="U234" s="133">
        <v>941</v>
      </c>
      <c r="V234" s="133">
        <v>9618.65</v>
      </c>
      <c r="W234" s="133">
        <v>374.3</v>
      </c>
      <c r="X234" s="133">
        <v>4408.92</v>
      </c>
      <c r="Y234" s="133">
        <v>5825.06</v>
      </c>
      <c r="Z234" s="133">
        <v>4257.28</v>
      </c>
      <c r="AA234" s="133">
        <v>3170.14</v>
      </c>
      <c r="AB234" s="133">
        <v>3137.16</v>
      </c>
      <c r="AC234" s="133">
        <v>18674.900000000001</v>
      </c>
      <c r="AD234" s="133">
        <v>7014.4000000000005</v>
      </c>
      <c r="AE234" s="133">
        <v>6900.3600000000006</v>
      </c>
      <c r="AF234" s="133">
        <v>37162.81</v>
      </c>
      <c r="AG234" s="133">
        <v>8346.85</v>
      </c>
      <c r="AH234" s="133">
        <v>0</v>
      </c>
      <c r="AI234" s="133">
        <v>17325.66</v>
      </c>
      <c r="AJ234" s="133">
        <v>7429.76</v>
      </c>
      <c r="AK234" s="133">
        <v>1280.6300000000001</v>
      </c>
      <c r="AL234" s="133">
        <v>27430.3</v>
      </c>
      <c r="AM234" s="133">
        <v>0</v>
      </c>
      <c r="AN234" s="133">
        <v>23658.560000000001</v>
      </c>
      <c r="AO234" s="133">
        <v>13004.85</v>
      </c>
      <c r="AP234" s="133">
        <v>0</v>
      </c>
      <c r="AQ234" s="133">
        <v>0</v>
      </c>
      <c r="AR234" s="133">
        <v>5573.52</v>
      </c>
      <c r="AS234" s="133">
        <v>0</v>
      </c>
      <c r="AT234" s="133">
        <v>0</v>
      </c>
      <c r="AU234" s="134">
        <f t="shared" si="26"/>
        <v>-738042.87</v>
      </c>
      <c r="AV234" s="135">
        <v>-92928.47</v>
      </c>
      <c r="AW234" s="158">
        <f t="shared" si="27"/>
        <v>0</v>
      </c>
      <c r="AX234" s="158">
        <f t="shared" si="28"/>
        <v>-41125.39</v>
      </c>
      <c r="AY234" s="133">
        <v>0</v>
      </c>
      <c r="AZ234" s="133">
        <v>-34280</v>
      </c>
      <c r="BA234" s="133">
        <v>0</v>
      </c>
      <c r="BB234" s="133">
        <v>-2174.59</v>
      </c>
      <c r="BC234" s="133">
        <v>0</v>
      </c>
      <c r="BD234" s="133">
        <v>-16528.59</v>
      </c>
      <c r="BE234" s="133">
        <v>-464.48</v>
      </c>
      <c r="BF234" s="133">
        <v>0</v>
      </c>
      <c r="BG234" s="133">
        <v>-6899.22</v>
      </c>
      <c r="BH234" s="133">
        <v>-8761.39</v>
      </c>
      <c r="BI234" s="133">
        <v>-2170.52</v>
      </c>
      <c r="BJ234" s="133">
        <v>0</v>
      </c>
      <c r="BK234" s="133">
        <v>0</v>
      </c>
      <c r="BL234" s="133">
        <v>0</v>
      </c>
      <c r="BM234" s="133">
        <v>-47869</v>
      </c>
      <c r="BN234" s="133">
        <v>0</v>
      </c>
      <c r="BO234" s="133">
        <v>0</v>
      </c>
      <c r="BP234" s="133">
        <v>-10125.630000000001</v>
      </c>
      <c r="BQ234" s="133">
        <v>-872096.73</v>
      </c>
      <c r="BR234" s="144">
        <v>0</v>
      </c>
      <c r="BS234" s="144">
        <v>0</v>
      </c>
      <c r="BT234" s="144">
        <v>0</v>
      </c>
      <c r="BU234" s="155">
        <f t="shared" si="29"/>
        <v>0</v>
      </c>
      <c r="BV234" s="144">
        <v>0</v>
      </c>
      <c r="BW234" s="144">
        <v>41125.39</v>
      </c>
      <c r="BX234" s="157">
        <f t="shared" si="30"/>
        <v>41125.39</v>
      </c>
      <c r="BY234" s="145"/>
    </row>
    <row r="235" spans="1:77" x14ac:dyDescent="0.25">
      <c r="A235" s="87">
        <v>3722</v>
      </c>
      <c r="B235" s="88" t="s">
        <v>398</v>
      </c>
      <c r="C235" s="136">
        <v>0</v>
      </c>
      <c r="D235" s="181">
        <v>202</v>
      </c>
      <c r="E235" s="136">
        <v>0</v>
      </c>
      <c r="F235" s="136">
        <v>2.75</v>
      </c>
      <c r="G235" s="132" t="str">
        <f t="shared" si="24"/>
        <v>No</v>
      </c>
      <c r="H235" s="132" t="s">
        <v>220</v>
      </c>
      <c r="I235" s="132" t="str">
        <f t="shared" si="31"/>
        <v>200-299</v>
      </c>
      <c r="J235" s="132">
        <f>IF(G235=Benchmarking!$I$4,1,0)</f>
        <v>1</v>
      </c>
      <c r="K235" s="132">
        <f>IF(Benchmarking!$I$6="All",1,IF(Benchmarking!$I$6=H235,1,0))</f>
        <v>1</v>
      </c>
      <c r="L235" s="132">
        <f>IF(Benchmarking!$I$8="All",1,IF(Benchmarking!$I$8=I235,1,0))</f>
        <v>0</v>
      </c>
      <c r="M235" s="132">
        <f t="shared" si="25"/>
        <v>0</v>
      </c>
      <c r="N235" s="133">
        <v>549628.32000000007</v>
      </c>
      <c r="O235" s="133">
        <v>0</v>
      </c>
      <c r="P235" s="133">
        <v>252721.29</v>
      </c>
      <c r="Q235" s="133">
        <v>43938.15</v>
      </c>
      <c r="R235" s="133">
        <v>84098.53</v>
      </c>
      <c r="S235" s="133">
        <v>0</v>
      </c>
      <c r="T235" s="133">
        <v>17427.48</v>
      </c>
      <c r="U235" s="133">
        <v>835</v>
      </c>
      <c r="V235" s="133">
        <v>4396.8</v>
      </c>
      <c r="W235" s="133">
        <v>6659.02</v>
      </c>
      <c r="X235" s="133">
        <v>4643.76</v>
      </c>
      <c r="Y235" s="133">
        <v>7802.43</v>
      </c>
      <c r="Z235" s="133">
        <v>1418.88</v>
      </c>
      <c r="AA235" s="133">
        <v>4085.9700000000003</v>
      </c>
      <c r="AB235" s="133">
        <v>4885</v>
      </c>
      <c r="AC235" s="133">
        <v>16338.19</v>
      </c>
      <c r="AD235" s="133">
        <v>5196.8</v>
      </c>
      <c r="AE235" s="133">
        <v>2704.08</v>
      </c>
      <c r="AF235" s="133">
        <v>34728.04</v>
      </c>
      <c r="AG235" s="133">
        <v>7207.16</v>
      </c>
      <c r="AH235" s="133">
        <v>0</v>
      </c>
      <c r="AI235" s="133">
        <v>12095.32</v>
      </c>
      <c r="AJ235" s="133">
        <v>8211.73</v>
      </c>
      <c r="AK235" s="133">
        <v>5645.99</v>
      </c>
      <c r="AL235" s="133">
        <v>42086.340000000004</v>
      </c>
      <c r="AM235" s="133">
        <v>4071.31</v>
      </c>
      <c r="AN235" s="133">
        <v>8983.39</v>
      </c>
      <c r="AO235" s="133">
        <v>18092.79</v>
      </c>
      <c r="AP235" s="133">
        <v>0</v>
      </c>
      <c r="AQ235" s="133">
        <v>0</v>
      </c>
      <c r="AR235" s="133">
        <v>5897.53</v>
      </c>
      <c r="AS235" s="133">
        <v>0</v>
      </c>
      <c r="AT235" s="133">
        <v>0</v>
      </c>
      <c r="AU235" s="134">
        <f t="shared" si="26"/>
        <v>-756014.94000000006</v>
      </c>
      <c r="AV235" s="135">
        <v>-157132.15</v>
      </c>
      <c r="AW235" s="158">
        <f t="shared" si="27"/>
        <v>0</v>
      </c>
      <c r="AX235" s="158">
        <f t="shared" si="28"/>
        <v>-17878.960000000003</v>
      </c>
      <c r="AY235" s="133">
        <v>0</v>
      </c>
      <c r="AZ235" s="133">
        <v>-81620</v>
      </c>
      <c r="BA235" s="133">
        <v>0</v>
      </c>
      <c r="BB235" s="133">
        <v>-804.44</v>
      </c>
      <c r="BC235" s="133">
        <v>0</v>
      </c>
      <c r="BD235" s="133">
        <v>-87666.559999999998</v>
      </c>
      <c r="BE235" s="133">
        <v>0</v>
      </c>
      <c r="BF235" s="133">
        <v>0</v>
      </c>
      <c r="BG235" s="133">
        <v>0</v>
      </c>
      <c r="BH235" s="133">
        <v>-4719.5</v>
      </c>
      <c r="BI235" s="133">
        <v>-3433.46</v>
      </c>
      <c r="BJ235" s="133">
        <v>0</v>
      </c>
      <c r="BK235" s="133">
        <v>0</v>
      </c>
      <c r="BL235" s="133">
        <v>0</v>
      </c>
      <c r="BM235" s="133">
        <v>-36303</v>
      </c>
      <c r="BN235" s="133">
        <v>0</v>
      </c>
      <c r="BO235" s="133">
        <v>-8767.75</v>
      </c>
      <c r="BP235" s="133">
        <v>-14183.95</v>
      </c>
      <c r="BQ235" s="133">
        <v>-931026.05</v>
      </c>
      <c r="BR235" s="144">
        <v>0</v>
      </c>
      <c r="BS235" s="144">
        <v>0</v>
      </c>
      <c r="BT235" s="144">
        <v>0</v>
      </c>
      <c r="BU235" s="155">
        <f t="shared" si="29"/>
        <v>0</v>
      </c>
      <c r="BV235" s="144">
        <v>0</v>
      </c>
      <c r="BW235" s="144">
        <v>17878.960000000003</v>
      </c>
      <c r="BX235" s="157">
        <f t="shared" si="30"/>
        <v>17878.960000000003</v>
      </c>
      <c r="BY235" s="145"/>
    </row>
    <row r="236" spans="1:77" x14ac:dyDescent="0.25">
      <c r="A236" s="87">
        <v>3728</v>
      </c>
      <c r="B236" s="88" t="s">
        <v>399</v>
      </c>
      <c r="C236" s="136">
        <v>0</v>
      </c>
      <c r="D236" s="181">
        <v>210</v>
      </c>
      <c r="E236" s="136">
        <v>0</v>
      </c>
      <c r="F236" s="136">
        <v>3.8333333333333335</v>
      </c>
      <c r="G236" s="132" t="str">
        <f t="shared" si="24"/>
        <v>No</v>
      </c>
      <c r="H236" s="132" t="s">
        <v>220</v>
      </c>
      <c r="I236" s="132" t="str">
        <f t="shared" si="31"/>
        <v>200-299</v>
      </c>
      <c r="J236" s="132">
        <f>IF(G236=Benchmarking!$I$4,1,0)</f>
        <v>1</v>
      </c>
      <c r="K236" s="132">
        <f>IF(Benchmarking!$I$6="All",1,IF(Benchmarking!$I$6=H236,1,0))</f>
        <v>1</v>
      </c>
      <c r="L236" s="132">
        <f>IF(Benchmarking!$I$8="All",1,IF(Benchmarking!$I$8=I236,1,0))</f>
        <v>0</v>
      </c>
      <c r="M236" s="132">
        <f t="shared" si="25"/>
        <v>0</v>
      </c>
      <c r="N236" s="133">
        <v>548446.79</v>
      </c>
      <c r="O236" s="133">
        <v>0</v>
      </c>
      <c r="P236" s="133">
        <v>146681.57</v>
      </c>
      <c r="Q236" s="133">
        <v>32413</v>
      </c>
      <c r="R236" s="133">
        <v>52148.76</v>
      </c>
      <c r="S236" s="133">
        <v>0</v>
      </c>
      <c r="T236" s="133">
        <v>53544.17</v>
      </c>
      <c r="U236" s="133">
        <v>2294.36</v>
      </c>
      <c r="V236" s="133">
        <v>4186.7700000000004</v>
      </c>
      <c r="W236" s="133">
        <v>2904.71</v>
      </c>
      <c r="X236" s="133">
        <v>4677.4800000000005</v>
      </c>
      <c r="Y236" s="133">
        <v>3426.2000000000003</v>
      </c>
      <c r="Z236" s="133">
        <v>856.18000000000006</v>
      </c>
      <c r="AA236" s="133">
        <v>15531.58</v>
      </c>
      <c r="AB236" s="133">
        <v>1776.99</v>
      </c>
      <c r="AC236" s="133">
        <v>13283.67</v>
      </c>
      <c r="AD236" s="133">
        <v>4454.4000000000005</v>
      </c>
      <c r="AE236" s="133">
        <v>7550.4400000000005</v>
      </c>
      <c r="AF236" s="133">
        <v>39958.160000000003</v>
      </c>
      <c r="AG236" s="133">
        <v>8300.1200000000008</v>
      </c>
      <c r="AH236" s="133">
        <v>0</v>
      </c>
      <c r="AI236" s="133">
        <v>20714.88</v>
      </c>
      <c r="AJ236" s="133">
        <v>7085.56</v>
      </c>
      <c r="AK236" s="133">
        <v>2404.0500000000002</v>
      </c>
      <c r="AL236" s="133">
        <v>35962.07</v>
      </c>
      <c r="AM236" s="133">
        <v>12983.27</v>
      </c>
      <c r="AN236" s="133">
        <v>20127.22</v>
      </c>
      <c r="AO236" s="133">
        <v>24892.68</v>
      </c>
      <c r="AP236" s="133">
        <v>0</v>
      </c>
      <c r="AQ236" s="133">
        <v>0</v>
      </c>
      <c r="AR236" s="133">
        <v>1624</v>
      </c>
      <c r="AS236" s="133">
        <v>0</v>
      </c>
      <c r="AT236" s="133">
        <v>0</v>
      </c>
      <c r="AU236" s="134">
        <f t="shared" si="26"/>
        <v>-815644.67999999993</v>
      </c>
      <c r="AV236" s="135">
        <v>-117455.66</v>
      </c>
      <c r="AW236" s="158">
        <f t="shared" si="27"/>
        <v>0</v>
      </c>
      <c r="AX236" s="158">
        <f t="shared" si="28"/>
        <v>-22038.39</v>
      </c>
      <c r="AY236" s="133">
        <v>0</v>
      </c>
      <c r="AZ236" s="133">
        <v>-27410</v>
      </c>
      <c r="BA236" s="133">
        <v>0</v>
      </c>
      <c r="BB236" s="133">
        <v>-955.49</v>
      </c>
      <c r="BC236" s="133">
        <v>0</v>
      </c>
      <c r="BD236" s="133">
        <v>-7423.4800000000005</v>
      </c>
      <c r="BE236" s="133">
        <v>0</v>
      </c>
      <c r="BF236" s="133">
        <v>-1260</v>
      </c>
      <c r="BG236" s="133">
        <v>-250</v>
      </c>
      <c r="BH236" s="133">
        <v>-15485.5</v>
      </c>
      <c r="BI236" s="133">
        <v>-3314.7400000000002</v>
      </c>
      <c r="BJ236" s="133">
        <v>0</v>
      </c>
      <c r="BK236" s="133">
        <v>0</v>
      </c>
      <c r="BL236" s="133">
        <v>0</v>
      </c>
      <c r="BM236" s="133">
        <v>-49848</v>
      </c>
      <c r="BN236" s="133">
        <v>0</v>
      </c>
      <c r="BO236" s="133">
        <v>-1890</v>
      </c>
      <c r="BP236" s="133">
        <v>-9545.6200000000008</v>
      </c>
      <c r="BQ236" s="133">
        <v>-955138.73</v>
      </c>
      <c r="BR236" s="144">
        <v>0</v>
      </c>
      <c r="BS236" s="144">
        <v>0</v>
      </c>
      <c r="BT236" s="144">
        <v>0</v>
      </c>
      <c r="BU236" s="155">
        <f t="shared" si="29"/>
        <v>0</v>
      </c>
      <c r="BV236" s="144">
        <v>0</v>
      </c>
      <c r="BW236" s="144">
        <v>22038.39</v>
      </c>
      <c r="BX236" s="157">
        <f t="shared" si="30"/>
        <v>22038.39</v>
      </c>
      <c r="BY236" s="145"/>
    </row>
    <row r="237" spans="1:77" x14ac:dyDescent="0.25">
      <c r="A237" s="87">
        <v>3733</v>
      </c>
      <c r="B237" s="88" t="s">
        <v>400</v>
      </c>
      <c r="C237" s="136">
        <v>0</v>
      </c>
      <c r="D237" s="181">
        <v>217</v>
      </c>
      <c r="E237" s="136">
        <v>0</v>
      </c>
      <c r="F237" s="136">
        <v>5.75</v>
      </c>
      <c r="G237" s="132" t="str">
        <f t="shared" si="24"/>
        <v>No</v>
      </c>
      <c r="H237" s="132" t="s">
        <v>220</v>
      </c>
      <c r="I237" s="132" t="str">
        <f t="shared" si="31"/>
        <v>200-299</v>
      </c>
      <c r="J237" s="132">
        <f>IF(G237=Benchmarking!$I$4,1,0)</f>
        <v>1</v>
      </c>
      <c r="K237" s="132">
        <f>IF(Benchmarking!$I$6="All",1,IF(Benchmarking!$I$6=H237,1,0))</f>
        <v>1</v>
      </c>
      <c r="L237" s="132">
        <f>IF(Benchmarking!$I$8="All",1,IF(Benchmarking!$I$8=I237,1,0))</f>
        <v>0</v>
      </c>
      <c r="M237" s="132">
        <f t="shared" si="25"/>
        <v>0</v>
      </c>
      <c r="N237" s="133">
        <v>531776.19999999995</v>
      </c>
      <c r="O237" s="133">
        <v>0</v>
      </c>
      <c r="P237" s="133">
        <v>203253.2</v>
      </c>
      <c r="Q237" s="133">
        <v>11923.14</v>
      </c>
      <c r="R237" s="133">
        <v>64712.33</v>
      </c>
      <c r="S237" s="133">
        <v>0</v>
      </c>
      <c r="T237" s="133">
        <v>48976.25</v>
      </c>
      <c r="U237" s="133">
        <v>9534.27</v>
      </c>
      <c r="V237" s="133">
        <v>14023.15</v>
      </c>
      <c r="W237" s="133">
        <v>2878.58</v>
      </c>
      <c r="X237" s="133">
        <v>4901.28</v>
      </c>
      <c r="Y237" s="133">
        <v>10827.04</v>
      </c>
      <c r="Z237" s="133">
        <v>2382.19</v>
      </c>
      <c r="AA237" s="133">
        <v>23032.720000000001</v>
      </c>
      <c r="AB237" s="133">
        <v>3670.79</v>
      </c>
      <c r="AC237" s="133">
        <v>11698.67</v>
      </c>
      <c r="AD237" s="133">
        <v>4096</v>
      </c>
      <c r="AE237" s="133">
        <v>4897.6000000000004</v>
      </c>
      <c r="AF237" s="133">
        <v>39077.79</v>
      </c>
      <c r="AG237" s="133">
        <v>8531.31</v>
      </c>
      <c r="AH237" s="133">
        <v>0</v>
      </c>
      <c r="AI237" s="133">
        <v>8633.49</v>
      </c>
      <c r="AJ237" s="133">
        <v>8306.130000000001</v>
      </c>
      <c r="AK237" s="133">
        <v>0</v>
      </c>
      <c r="AL237" s="133">
        <v>39995.5</v>
      </c>
      <c r="AM237" s="133">
        <v>24925.39</v>
      </c>
      <c r="AN237" s="133">
        <v>1565.13</v>
      </c>
      <c r="AO237" s="133">
        <v>21247.61</v>
      </c>
      <c r="AP237" s="133">
        <v>0</v>
      </c>
      <c r="AQ237" s="133">
        <v>0</v>
      </c>
      <c r="AR237" s="133">
        <v>12207.79</v>
      </c>
      <c r="AS237" s="133">
        <v>0</v>
      </c>
      <c r="AT237" s="133">
        <v>0</v>
      </c>
      <c r="AU237" s="134">
        <f t="shared" si="26"/>
        <v>-853461.38</v>
      </c>
      <c r="AV237" s="135">
        <v>-91230.64</v>
      </c>
      <c r="AW237" s="158">
        <f t="shared" si="27"/>
        <v>0</v>
      </c>
      <c r="AX237" s="158">
        <f t="shared" si="28"/>
        <v>-52060.68</v>
      </c>
      <c r="AY237" s="133">
        <v>0</v>
      </c>
      <c r="AZ237" s="133">
        <v>-12105</v>
      </c>
      <c r="BA237" s="133">
        <v>0</v>
      </c>
      <c r="BB237" s="133">
        <v>-4081.84</v>
      </c>
      <c r="BC237" s="133">
        <v>-2200</v>
      </c>
      <c r="BD237" s="133">
        <v>-262.73</v>
      </c>
      <c r="BE237" s="133">
        <v>0</v>
      </c>
      <c r="BF237" s="133">
        <v>-4056</v>
      </c>
      <c r="BG237" s="133">
        <v>0</v>
      </c>
      <c r="BH237" s="133">
        <v>-1127.1000000000001</v>
      </c>
      <c r="BI237" s="133">
        <v>-12523.87</v>
      </c>
      <c r="BJ237" s="133">
        <v>0</v>
      </c>
      <c r="BK237" s="133">
        <v>0</v>
      </c>
      <c r="BL237" s="133">
        <v>0</v>
      </c>
      <c r="BM237" s="133">
        <v>-56747</v>
      </c>
      <c r="BN237" s="133">
        <v>0</v>
      </c>
      <c r="BO237" s="133">
        <v>0</v>
      </c>
      <c r="BP237" s="133">
        <v>-9057.2900000000009</v>
      </c>
      <c r="BQ237" s="133">
        <v>-996752.70000000007</v>
      </c>
      <c r="BR237" s="144">
        <v>0</v>
      </c>
      <c r="BS237" s="144">
        <v>0</v>
      </c>
      <c r="BT237" s="144">
        <v>0</v>
      </c>
      <c r="BU237" s="155">
        <f t="shared" si="29"/>
        <v>0</v>
      </c>
      <c r="BV237" s="144">
        <v>0</v>
      </c>
      <c r="BW237" s="144">
        <v>52060.68</v>
      </c>
      <c r="BX237" s="157">
        <f t="shared" si="30"/>
        <v>52060.68</v>
      </c>
      <c r="BY237" s="145"/>
    </row>
    <row r="238" spans="1:77" x14ac:dyDescent="0.25">
      <c r="A238" s="87">
        <v>3749</v>
      </c>
      <c r="B238" s="88" t="s">
        <v>401</v>
      </c>
      <c r="C238" s="136">
        <v>0</v>
      </c>
      <c r="D238" s="181">
        <v>208</v>
      </c>
      <c r="E238" s="136">
        <v>0</v>
      </c>
      <c r="F238" s="136">
        <v>1.4166666666666667</v>
      </c>
      <c r="G238" s="132" t="str">
        <f t="shared" si="24"/>
        <v>No</v>
      </c>
      <c r="H238" s="132" t="s">
        <v>220</v>
      </c>
      <c r="I238" s="132" t="str">
        <f t="shared" si="31"/>
        <v>200-299</v>
      </c>
      <c r="J238" s="132">
        <f>IF(G238=Benchmarking!$I$4,1,0)</f>
        <v>1</v>
      </c>
      <c r="K238" s="132">
        <f>IF(Benchmarking!$I$6="All",1,IF(Benchmarking!$I$6=H238,1,0))</f>
        <v>1</v>
      </c>
      <c r="L238" s="132">
        <f>IF(Benchmarking!$I$8="All",1,IF(Benchmarking!$I$8=I238,1,0))</f>
        <v>0</v>
      </c>
      <c r="M238" s="132">
        <f t="shared" si="25"/>
        <v>0</v>
      </c>
      <c r="N238" s="133">
        <v>581721.62</v>
      </c>
      <c r="O238" s="133">
        <v>0</v>
      </c>
      <c r="P238" s="133">
        <v>101508.42</v>
      </c>
      <c r="Q238" s="133">
        <v>26785.260000000002</v>
      </c>
      <c r="R238" s="133">
        <v>54788.83</v>
      </c>
      <c r="S238" s="133">
        <v>0</v>
      </c>
      <c r="T238" s="133">
        <v>46739.91</v>
      </c>
      <c r="U238" s="133">
        <v>847.9</v>
      </c>
      <c r="V238" s="133">
        <v>3348.98</v>
      </c>
      <c r="W238" s="133">
        <v>7283.32</v>
      </c>
      <c r="X238" s="133">
        <v>4762.4400000000005</v>
      </c>
      <c r="Y238" s="133">
        <v>10056.120000000001</v>
      </c>
      <c r="Z238" s="133">
        <v>4966.09</v>
      </c>
      <c r="AA238" s="133">
        <v>14515.36</v>
      </c>
      <c r="AB238" s="133">
        <v>5761.9800000000005</v>
      </c>
      <c r="AC238" s="133">
        <v>12467.77</v>
      </c>
      <c r="AD238" s="133">
        <v>5273.6</v>
      </c>
      <c r="AE238" s="133">
        <v>7530.18</v>
      </c>
      <c r="AF238" s="133">
        <v>32758.95</v>
      </c>
      <c r="AG238" s="133">
        <v>13097.11</v>
      </c>
      <c r="AH238" s="133">
        <v>0</v>
      </c>
      <c r="AI238" s="133">
        <v>13077.16</v>
      </c>
      <c r="AJ238" s="133">
        <v>7280.85</v>
      </c>
      <c r="AK238" s="133">
        <v>7182.85</v>
      </c>
      <c r="AL238" s="133">
        <v>43528.24</v>
      </c>
      <c r="AM238" s="133">
        <v>0</v>
      </c>
      <c r="AN238" s="133">
        <v>6810.24</v>
      </c>
      <c r="AO238" s="133">
        <v>14738.300000000001</v>
      </c>
      <c r="AP238" s="133">
        <v>0</v>
      </c>
      <c r="AQ238" s="133">
        <v>0</v>
      </c>
      <c r="AR238" s="133">
        <v>60597.64</v>
      </c>
      <c r="AS238" s="133">
        <v>0</v>
      </c>
      <c r="AT238" s="133">
        <v>0</v>
      </c>
      <c r="AU238" s="134">
        <f t="shared" si="26"/>
        <v>-792778.59</v>
      </c>
      <c r="AV238" s="135">
        <v>-157110.67000000001</v>
      </c>
      <c r="AW238" s="158">
        <f t="shared" si="27"/>
        <v>0</v>
      </c>
      <c r="AX238" s="158">
        <f t="shared" si="28"/>
        <v>-12406.430000000004</v>
      </c>
      <c r="AY238" s="133">
        <v>0</v>
      </c>
      <c r="AZ238" s="133">
        <v>-60455</v>
      </c>
      <c r="BA238" s="133">
        <v>0</v>
      </c>
      <c r="BB238" s="133">
        <v>-84.56</v>
      </c>
      <c r="BC238" s="133">
        <v>0</v>
      </c>
      <c r="BD238" s="133">
        <v>-13076.06</v>
      </c>
      <c r="BE238" s="133">
        <v>0</v>
      </c>
      <c r="BF238" s="133">
        <v>-9291.15</v>
      </c>
      <c r="BG238" s="133">
        <v>0</v>
      </c>
      <c r="BH238" s="133">
        <v>-775</v>
      </c>
      <c r="BI238" s="133">
        <v>0</v>
      </c>
      <c r="BJ238" s="133">
        <v>0</v>
      </c>
      <c r="BK238" s="133">
        <v>0</v>
      </c>
      <c r="BL238" s="133">
        <v>0</v>
      </c>
      <c r="BM238" s="133">
        <v>-51442</v>
      </c>
      <c r="BN238" s="133">
        <v>0</v>
      </c>
      <c r="BO238" s="133">
        <v>-3436.77</v>
      </c>
      <c r="BP238" s="133">
        <v>-9877.19</v>
      </c>
      <c r="BQ238" s="133">
        <v>-962295.69000000006</v>
      </c>
      <c r="BR238" s="144">
        <v>0</v>
      </c>
      <c r="BS238" s="144">
        <v>0</v>
      </c>
      <c r="BT238" s="144">
        <v>0</v>
      </c>
      <c r="BU238" s="155">
        <f t="shared" si="29"/>
        <v>0</v>
      </c>
      <c r="BV238" s="144">
        <v>0</v>
      </c>
      <c r="BW238" s="144">
        <v>12406.430000000004</v>
      </c>
      <c r="BX238" s="157">
        <f t="shared" si="30"/>
        <v>12406.430000000004</v>
      </c>
      <c r="BY238" s="145"/>
    </row>
    <row r="239" spans="1:77" x14ac:dyDescent="0.25">
      <c r="A239" s="87">
        <v>3893</v>
      </c>
      <c r="B239" s="88" t="s">
        <v>6</v>
      </c>
      <c r="C239" s="136">
        <v>0</v>
      </c>
      <c r="D239" s="181">
        <v>196</v>
      </c>
      <c r="E239" s="136">
        <v>0</v>
      </c>
      <c r="F239" s="136">
        <v>14.75</v>
      </c>
      <c r="G239" s="132" t="str">
        <f t="shared" si="24"/>
        <v>No</v>
      </c>
      <c r="H239" s="132" t="s">
        <v>220</v>
      </c>
      <c r="I239" s="132" t="str">
        <f t="shared" si="31"/>
        <v>100-199</v>
      </c>
      <c r="J239" s="132">
        <f>IF(G239=Benchmarking!$I$4,1,0)</f>
        <v>1</v>
      </c>
      <c r="K239" s="132">
        <f>IF(Benchmarking!$I$6="All",1,IF(Benchmarking!$I$6=H239,1,0))</f>
        <v>1</v>
      </c>
      <c r="L239" s="132">
        <f>IF(Benchmarking!$I$8="All",1,IF(Benchmarking!$I$8=I239,1,0))</f>
        <v>1</v>
      </c>
      <c r="M239" s="132">
        <f t="shared" si="25"/>
        <v>1</v>
      </c>
      <c r="N239" s="133">
        <v>578514.02</v>
      </c>
      <c r="O239" s="133">
        <v>2905.54</v>
      </c>
      <c r="P239" s="133">
        <v>328296.15000000002</v>
      </c>
      <c r="Q239" s="133">
        <v>42302.239999999998</v>
      </c>
      <c r="R239" s="133">
        <v>81006.13</v>
      </c>
      <c r="S239" s="133">
        <v>0</v>
      </c>
      <c r="T239" s="133">
        <v>35936.370000000003</v>
      </c>
      <c r="U239" s="133">
        <v>1981.51</v>
      </c>
      <c r="V239" s="133">
        <v>5639.1</v>
      </c>
      <c r="W239" s="133">
        <v>3195.48</v>
      </c>
      <c r="X239" s="133">
        <v>4740</v>
      </c>
      <c r="Y239" s="133">
        <v>11290.300000000001</v>
      </c>
      <c r="Z239" s="133">
        <v>3449.88</v>
      </c>
      <c r="AA239" s="133">
        <v>11875.300000000001</v>
      </c>
      <c r="AB239" s="133">
        <v>2500.17</v>
      </c>
      <c r="AC239" s="133">
        <v>21900.03</v>
      </c>
      <c r="AD239" s="133">
        <v>10649.6</v>
      </c>
      <c r="AE239" s="133">
        <v>9527.6</v>
      </c>
      <c r="AF239" s="133">
        <v>32786.79</v>
      </c>
      <c r="AG239" s="133">
        <v>10659.44</v>
      </c>
      <c r="AH239" s="133">
        <v>0</v>
      </c>
      <c r="AI239" s="133">
        <v>12978.630000000001</v>
      </c>
      <c r="AJ239" s="133">
        <v>7247.64</v>
      </c>
      <c r="AK239" s="133">
        <v>8181.81</v>
      </c>
      <c r="AL239" s="133">
        <v>39152.85</v>
      </c>
      <c r="AM239" s="133">
        <v>5118</v>
      </c>
      <c r="AN239" s="133">
        <v>41065</v>
      </c>
      <c r="AO239" s="133">
        <v>22699.03</v>
      </c>
      <c r="AP239" s="133">
        <v>0</v>
      </c>
      <c r="AQ239" s="133">
        <v>0</v>
      </c>
      <c r="AR239" s="133">
        <v>5073.24</v>
      </c>
      <c r="AS239" s="133">
        <v>0</v>
      </c>
      <c r="AT239" s="133">
        <v>0</v>
      </c>
      <c r="AU239" s="134">
        <f t="shared" si="26"/>
        <v>-862073.46</v>
      </c>
      <c r="AV239" s="135">
        <v>-162578.84</v>
      </c>
      <c r="AW239" s="158">
        <f t="shared" si="27"/>
        <v>0</v>
      </c>
      <c r="AX239" s="158">
        <f t="shared" si="28"/>
        <v>-79541.67</v>
      </c>
      <c r="AY239" s="133">
        <v>0</v>
      </c>
      <c r="AZ239" s="133">
        <v>-128395</v>
      </c>
      <c r="BA239" s="133">
        <v>-1348.3600000000001</v>
      </c>
      <c r="BB239" s="133">
        <v>-6119.24</v>
      </c>
      <c r="BC239" s="133">
        <v>-594.04</v>
      </c>
      <c r="BD239" s="133">
        <v>-24663.49</v>
      </c>
      <c r="BE239" s="133">
        <v>0</v>
      </c>
      <c r="BF239" s="133">
        <v>-16022.880000000001</v>
      </c>
      <c r="BG239" s="133">
        <v>-671.72</v>
      </c>
      <c r="BH239" s="133">
        <v>-2241.4500000000003</v>
      </c>
      <c r="BI239" s="133">
        <v>-1720.82</v>
      </c>
      <c r="BJ239" s="133">
        <v>0</v>
      </c>
      <c r="BK239" s="133">
        <v>0</v>
      </c>
      <c r="BL239" s="133">
        <v>0</v>
      </c>
      <c r="BM239" s="133">
        <v>-37846</v>
      </c>
      <c r="BN239" s="133">
        <v>0</v>
      </c>
      <c r="BO239" s="133">
        <v>-8439</v>
      </c>
      <c r="BP239" s="133">
        <v>-20702.510000000002</v>
      </c>
      <c r="BQ239" s="133">
        <v>-1104193.97</v>
      </c>
      <c r="BR239" s="144">
        <v>0</v>
      </c>
      <c r="BS239" s="144">
        <v>0</v>
      </c>
      <c r="BT239" s="144">
        <v>0</v>
      </c>
      <c r="BU239" s="155">
        <f t="shared" si="29"/>
        <v>0</v>
      </c>
      <c r="BV239" s="144">
        <v>0</v>
      </c>
      <c r="BW239" s="144">
        <v>79541.67</v>
      </c>
      <c r="BX239" s="157">
        <f t="shared" si="30"/>
        <v>79541.67</v>
      </c>
      <c r="BY239" s="145"/>
    </row>
    <row r="240" spans="1:77" x14ac:dyDescent="0.25">
      <c r="A240" s="87">
        <v>3896</v>
      </c>
      <c r="B240" s="88" t="s">
        <v>271</v>
      </c>
      <c r="C240" s="136">
        <v>0</v>
      </c>
      <c r="D240" s="181">
        <v>192</v>
      </c>
      <c r="E240" s="136">
        <v>0</v>
      </c>
      <c r="F240" s="136">
        <v>1.4166666666666667</v>
      </c>
      <c r="G240" s="132" t="str">
        <f t="shared" ref="G240:G266" si="32">IF(C240=0,"No","Yes")</f>
        <v>No</v>
      </c>
      <c r="H240" s="132" t="s">
        <v>220</v>
      </c>
      <c r="I240" s="132" t="str">
        <f t="shared" si="31"/>
        <v>100-199</v>
      </c>
      <c r="J240" s="132">
        <f>IF(G240=Benchmarking!$I$4,1,0)</f>
        <v>1</v>
      </c>
      <c r="K240" s="132">
        <f>IF(Benchmarking!$I$6="All",1,IF(Benchmarking!$I$6=H240,1,0))</f>
        <v>1</v>
      </c>
      <c r="L240" s="132">
        <f>IF(Benchmarking!$I$8="All",1,IF(Benchmarking!$I$8=I240,1,0))</f>
        <v>1</v>
      </c>
      <c r="M240" s="132">
        <f t="shared" ref="M240:M266" si="33">IF(SUM(J240:L240)=3,1,0)</f>
        <v>1</v>
      </c>
      <c r="N240" s="133">
        <v>495784.18</v>
      </c>
      <c r="O240" s="133">
        <v>0</v>
      </c>
      <c r="P240" s="133">
        <v>214446.1</v>
      </c>
      <c r="Q240" s="133">
        <v>23333.19</v>
      </c>
      <c r="R240" s="133">
        <v>48741.69</v>
      </c>
      <c r="S240" s="133">
        <v>0</v>
      </c>
      <c r="T240" s="133">
        <v>31700.46</v>
      </c>
      <c r="U240" s="133">
        <v>3464.66</v>
      </c>
      <c r="V240" s="133">
        <v>1624.44</v>
      </c>
      <c r="W240" s="133">
        <v>12125.050000000001</v>
      </c>
      <c r="X240" s="133">
        <v>4270.08</v>
      </c>
      <c r="Y240" s="133">
        <v>30887.88</v>
      </c>
      <c r="Z240" s="133">
        <v>8070.01</v>
      </c>
      <c r="AA240" s="133">
        <v>27941.05</v>
      </c>
      <c r="AB240" s="133">
        <v>313.84000000000003</v>
      </c>
      <c r="AC240" s="133">
        <v>12993.1</v>
      </c>
      <c r="AD240" s="133">
        <v>20334.25</v>
      </c>
      <c r="AE240" s="133">
        <v>6729.89</v>
      </c>
      <c r="AF240" s="133">
        <v>51825.93</v>
      </c>
      <c r="AG240" s="133">
        <v>37349.14</v>
      </c>
      <c r="AH240" s="133">
        <v>0</v>
      </c>
      <c r="AI240" s="133">
        <v>15620.2</v>
      </c>
      <c r="AJ240" s="133">
        <v>6929.67</v>
      </c>
      <c r="AK240" s="133">
        <v>6520.45</v>
      </c>
      <c r="AL240" s="133">
        <v>21735.13</v>
      </c>
      <c r="AM240" s="133">
        <v>21563.03</v>
      </c>
      <c r="AN240" s="133">
        <v>52409.49</v>
      </c>
      <c r="AO240" s="133">
        <v>34302.46</v>
      </c>
      <c r="AP240" s="133">
        <v>0</v>
      </c>
      <c r="AQ240" s="133">
        <v>2096.4299999999998</v>
      </c>
      <c r="AR240" s="133">
        <v>0</v>
      </c>
      <c r="AS240" s="133">
        <v>0</v>
      </c>
      <c r="AT240" s="133">
        <v>0</v>
      </c>
      <c r="AU240" s="134">
        <f t="shared" ref="AU240:AU266" si="34">BQ240-AV240-AW240-AX240</f>
        <v>-777407.83000000007</v>
      </c>
      <c r="AV240" s="135">
        <v>-148388.09</v>
      </c>
      <c r="AW240" s="158">
        <f t="shared" ref="AW240:AW266" si="35">-BU240</f>
        <v>0</v>
      </c>
      <c r="AX240" s="158">
        <f t="shared" ref="AX240:AX266" si="36">-BX240</f>
        <v>-10473.219999999998</v>
      </c>
      <c r="AY240" s="133">
        <v>0</v>
      </c>
      <c r="AZ240" s="133">
        <v>-90770</v>
      </c>
      <c r="BA240" s="133">
        <v>-4198.25</v>
      </c>
      <c r="BB240" s="133">
        <v>-98.320000000000007</v>
      </c>
      <c r="BC240" s="133">
        <v>-3072</v>
      </c>
      <c r="BD240" s="133">
        <v>-12271.45</v>
      </c>
      <c r="BE240" s="133">
        <v>-458.45</v>
      </c>
      <c r="BF240" s="133">
        <v>-1080</v>
      </c>
      <c r="BG240" s="133">
        <v>-19345.68</v>
      </c>
      <c r="BH240" s="133">
        <v>-8715.5</v>
      </c>
      <c r="BI240" s="133">
        <v>-987.29000000000008</v>
      </c>
      <c r="BJ240" s="133">
        <v>0</v>
      </c>
      <c r="BK240" s="133">
        <v>0</v>
      </c>
      <c r="BL240" s="133">
        <v>0</v>
      </c>
      <c r="BM240" s="133">
        <v>-28065</v>
      </c>
      <c r="BN240" s="133">
        <v>0</v>
      </c>
      <c r="BO240" s="133">
        <v>-1095</v>
      </c>
      <c r="BP240" s="133">
        <v>-16301.26</v>
      </c>
      <c r="BQ240" s="133">
        <v>-936269.14</v>
      </c>
      <c r="BR240" s="144">
        <v>0</v>
      </c>
      <c r="BS240" s="144">
        <v>0</v>
      </c>
      <c r="BT240" s="144">
        <v>0</v>
      </c>
      <c r="BU240" s="155">
        <f t="shared" ref="BU240:BU266" si="37">SUM(BR240:BT240)</f>
        <v>0</v>
      </c>
      <c r="BV240" s="144">
        <v>0</v>
      </c>
      <c r="BW240" s="144">
        <v>10473.219999999998</v>
      </c>
      <c r="BX240" s="157">
        <f t="shared" ref="BX240:BX266" si="38">SUM(BV240:BW240)</f>
        <v>10473.219999999998</v>
      </c>
      <c r="BY240" s="145"/>
    </row>
    <row r="241" spans="1:77" x14ac:dyDescent="0.25">
      <c r="A241" s="87">
        <v>3898</v>
      </c>
      <c r="B241" s="88" t="s">
        <v>402</v>
      </c>
      <c r="C241" s="136">
        <v>55</v>
      </c>
      <c r="D241" s="181">
        <v>328</v>
      </c>
      <c r="E241" s="136">
        <v>0</v>
      </c>
      <c r="F241" s="136">
        <v>1.3333333333333333</v>
      </c>
      <c r="G241" s="132" t="str">
        <f t="shared" si="32"/>
        <v>Yes</v>
      </c>
      <c r="H241" s="132" t="s">
        <v>220</v>
      </c>
      <c r="I241" s="132" t="str">
        <f t="shared" si="31"/>
        <v>300-399</v>
      </c>
      <c r="J241" s="132">
        <f>IF(G241=Benchmarking!$I$4,1,0)</f>
        <v>0</v>
      </c>
      <c r="K241" s="132">
        <f>IF(Benchmarking!$I$6="All",1,IF(Benchmarking!$I$6=H241,1,0))</f>
        <v>1</v>
      </c>
      <c r="L241" s="132">
        <f>IF(Benchmarking!$I$8="All",1,IF(Benchmarking!$I$8=I241,1,0))</f>
        <v>0</v>
      </c>
      <c r="M241" s="132">
        <f t="shared" si="33"/>
        <v>0</v>
      </c>
      <c r="N241" s="133">
        <v>818921.03</v>
      </c>
      <c r="O241" s="133">
        <v>0</v>
      </c>
      <c r="P241" s="133">
        <v>400818.09</v>
      </c>
      <c r="Q241" s="133">
        <v>61470.71</v>
      </c>
      <c r="R241" s="133">
        <v>76585.259999999995</v>
      </c>
      <c r="S241" s="133">
        <v>0</v>
      </c>
      <c r="T241" s="133">
        <v>60692.06</v>
      </c>
      <c r="U241" s="133">
        <v>8925.18</v>
      </c>
      <c r="V241" s="133">
        <v>6434.13</v>
      </c>
      <c r="W241" s="133">
        <v>625.1</v>
      </c>
      <c r="X241" s="133">
        <v>7503.4800000000005</v>
      </c>
      <c r="Y241" s="133">
        <v>24913.57</v>
      </c>
      <c r="Z241" s="133">
        <v>13485.92</v>
      </c>
      <c r="AA241" s="133">
        <v>8492.630000000001</v>
      </c>
      <c r="AB241" s="133">
        <v>9249.4699999999993</v>
      </c>
      <c r="AC241" s="133">
        <v>32642.100000000002</v>
      </c>
      <c r="AD241" s="133">
        <v>39168</v>
      </c>
      <c r="AE241" s="133">
        <v>22980.02</v>
      </c>
      <c r="AF241" s="133">
        <v>129626.06</v>
      </c>
      <c r="AG241" s="133">
        <v>11312.99</v>
      </c>
      <c r="AH241" s="133">
        <v>0</v>
      </c>
      <c r="AI241" s="133">
        <v>35071.82</v>
      </c>
      <c r="AJ241" s="133">
        <v>11487.69</v>
      </c>
      <c r="AK241" s="133">
        <v>6371.26</v>
      </c>
      <c r="AL241" s="133">
        <v>77710.880000000005</v>
      </c>
      <c r="AM241" s="133">
        <v>19347.54</v>
      </c>
      <c r="AN241" s="133">
        <v>21540.65</v>
      </c>
      <c r="AO241" s="133">
        <v>44013.48</v>
      </c>
      <c r="AP241" s="133">
        <v>0</v>
      </c>
      <c r="AQ241" s="133">
        <v>0</v>
      </c>
      <c r="AR241" s="133">
        <v>198736.48</v>
      </c>
      <c r="AS241" s="133">
        <v>0</v>
      </c>
      <c r="AT241" s="133">
        <v>0</v>
      </c>
      <c r="AU241" s="134">
        <f t="shared" si="34"/>
        <v>-1471489.9800000002</v>
      </c>
      <c r="AV241" s="135">
        <v>-293016.39</v>
      </c>
      <c r="AW241" s="158">
        <f t="shared" si="35"/>
        <v>0</v>
      </c>
      <c r="AX241" s="158">
        <f t="shared" si="36"/>
        <v>-4540.76</v>
      </c>
      <c r="AY241" s="133">
        <v>0</v>
      </c>
      <c r="AZ241" s="133">
        <v>-193335</v>
      </c>
      <c r="BA241" s="133">
        <v>-1750</v>
      </c>
      <c r="BB241" s="133">
        <v>-518.75</v>
      </c>
      <c r="BC241" s="133">
        <v>-3790</v>
      </c>
      <c r="BD241" s="133">
        <v>-28484.100000000002</v>
      </c>
      <c r="BE241" s="133">
        <v>0</v>
      </c>
      <c r="BF241" s="133">
        <v>0</v>
      </c>
      <c r="BG241" s="133">
        <v>-26362.66</v>
      </c>
      <c r="BH241" s="133">
        <v>-38901.06</v>
      </c>
      <c r="BI241" s="133">
        <v>-9646.16</v>
      </c>
      <c r="BJ241" s="133">
        <v>0</v>
      </c>
      <c r="BK241" s="133">
        <v>0</v>
      </c>
      <c r="BL241" s="133">
        <v>0</v>
      </c>
      <c r="BM241" s="133">
        <v>-52344</v>
      </c>
      <c r="BN241" s="133">
        <v>0</v>
      </c>
      <c r="BO241" s="133">
        <v>-11180</v>
      </c>
      <c r="BP241" s="133">
        <v>-31914.799999999999</v>
      </c>
      <c r="BQ241" s="133">
        <v>-1769047.1300000001</v>
      </c>
      <c r="BR241" s="144">
        <v>0</v>
      </c>
      <c r="BS241" s="144">
        <v>0</v>
      </c>
      <c r="BT241" s="144">
        <v>0</v>
      </c>
      <c r="BU241" s="155">
        <f t="shared" si="37"/>
        <v>0</v>
      </c>
      <c r="BV241" s="144">
        <v>0</v>
      </c>
      <c r="BW241" s="144">
        <v>4540.76</v>
      </c>
      <c r="BX241" s="157">
        <f t="shared" si="38"/>
        <v>4540.76</v>
      </c>
      <c r="BY241" s="145"/>
    </row>
    <row r="242" spans="1:77" x14ac:dyDescent="0.25">
      <c r="A242" s="87">
        <v>3902</v>
      </c>
      <c r="B242" s="88" t="s">
        <v>403</v>
      </c>
      <c r="C242" s="136">
        <v>0</v>
      </c>
      <c r="D242" s="181">
        <v>313</v>
      </c>
      <c r="E242" s="136">
        <v>21.333333333333332</v>
      </c>
      <c r="F242" s="136">
        <v>11.25</v>
      </c>
      <c r="G242" s="132" t="str">
        <f t="shared" si="32"/>
        <v>No</v>
      </c>
      <c r="H242" s="132" t="s">
        <v>220</v>
      </c>
      <c r="I242" s="132" t="str">
        <f t="shared" si="31"/>
        <v>300-399</v>
      </c>
      <c r="J242" s="132">
        <f>IF(G242=Benchmarking!$I$4,1,0)</f>
        <v>1</v>
      </c>
      <c r="K242" s="132">
        <f>IF(Benchmarking!$I$6="All",1,IF(Benchmarking!$I$6=H242,1,0))</f>
        <v>1</v>
      </c>
      <c r="L242" s="132">
        <f>IF(Benchmarking!$I$8="All",1,IF(Benchmarking!$I$8=I242,1,0))</f>
        <v>0</v>
      </c>
      <c r="M242" s="132">
        <f t="shared" si="33"/>
        <v>0</v>
      </c>
      <c r="N242" s="133">
        <v>1172637.8500000001</v>
      </c>
      <c r="O242" s="133">
        <v>0</v>
      </c>
      <c r="P242" s="133">
        <v>496911.12</v>
      </c>
      <c r="Q242" s="133">
        <v>45232.35</v>
      </c>
      <c r="R242" s="133">
        <v>124617.78</v>
      </c>
      <c r="S242" s="133">
        <v>0</v>
      </c>
      <c r="T242" s="133">
        <v>21934.510000000002</v>
      </c>
      <c r="U242" s="133">
        <v>96069.930000000008</v>
      </c>
      <c r="V242" s="133">
        <v>4838.38</v>
      </c>
      <c r="W242" s="133">
        <v>7533.83</v>
      </c>
      <c r="X242" s="133">
        <v>7734.4800000000005</v>
      </c>
      <c r="Y242" s="133">
        <v>107848.14</v>
      </c>
      <c r="Z242" s="133">
        <v>7173.6900000000005</v>
      </c>
      <c r="AA242" s="133">
        <v>74276.91</v>
      </c>
      <c r="AB242" s="133">
        <v>11576.73</v>
      </c>
      <c r="AC242" s="133">
        <v>44116.85</v>
      </c>
      <c r="AD242" s="133">
        <v>59392</v>
      </c>
      <c r="AE242" s="133">
        <v>22545.170000000002</v>
      </c>
      <c r="AF242" s="133">
        <v>76898.84</v>
      </c>
      <c r="AG242" s="133">
        <v>14896.9</v>
      </c>
      <c r="AH242" s="133">
        <v>0</v>
      </c>
      <c r="AI242" s="133">
        <v>17209.150000000001</v>
      </c>
      <c r="AJ242" s="133">
        <v>12006.52</v>
      </c>
      <c r="AK242" s="133">
        <v>843.88</v>
      </c>
      <c r="AL242" s="133">
        <v>74322.91</v>
      </c>
      <c r="AM242" s="133">
        <v>0</v>
      </c>
      <c r="AN242" s="133">
        <v>6901.99</v>
      </c>
      <c r="AO242" s="133">
        <v>26029.940000000002</v>
      </c>
      <c r="AP242" s="133">
        <v>0</v>
      </c>
      <c r="AQ242" s="133">
        <v>0</v>
      </c>
      <c r="AR242" s="133">
        <v>8899</v>
      </c>
      <c r="AS242" s="133">
        <v>0</v>
      </c>
      <c r="AT242" s="133">
        <v>58.33</v>
      </c>
      <c r="AU242" s="134">
        <f t="shared" si="34"/>
        <v>-1315559.4099999999</v>
      </c>
      <c r="AV242" s="135">
        <v>-226346.11</v>
      </c>
      <c r="AW242" s="158">
        <f t="shared" si="35"/>
        <v>-212640.53999999998</v>
      </c>
      <c r="AX242" s="158">
        <f t="shared" si="36"/>
        <v>-102144.84</v>
      </c>
      <c r="AY242" s="133">
        <v>0</v>
      </c>
      <c r="AZ242" s="133">
        <v>-170255</v>
      </c>
      <c r="BA242" s="133">
        <v>0</v>
      </c>
      <c r="BB242" s="133">
        <v>-93577.86</v>
      </c>
      <c r="BC242" s="133">
        <v>-168336.56</v>
      </c>
      <c r="BD242" s="133">
        <v>-5642.4400000000005</v>
      </c>
      <c r="BE242" s="133">
        <v>-19684.63</v>
      </c>
      <c r="BF242" s="133">
        <v>-1080</v>
      </c>
      <c r="BG242" s="133">
        <v>-107687.55</v>
      </c>
      <c r="BH242" s="133">
        <v>-19119.38</v>
      </c>
      <c r="BI242" s="133">
        <v>-6549.53</v>
      </c>
      <c r="BJ242" s="133">
        <v>0</v>
      </c>
      <c r="BK242" s="133">
        <v>0</v>
      </c>
      <c r="BL242" s="133">
        <v>0</v>
      </c>
      <c r="BM242" s="133">
        <v>-52492</v>
      </c>
      <c r="BN242" s="133">
        <v>0</v>
      </c>
      <c r="BO242" s="133">
        <v>-707</v>
      </c>
      <c r="BP242" s="133">
        <v>-34710.69</v>
      </c>
      <c r="BQ242" s="133">
        <v>-1856690.9</v>
      </c>
      <c r="BR242" s="144">
        <v>11333.34</v>
      </c>
      <c r="BS242" s="144">
        <v>137000</v>
      </c>
      <c r="BT242" s="144">
        <v>64307.19999999999</v>
      </c>
      <c r="BU242" s="155">
        <f t="shared" si="37"/>
        <v>212640.53999999998</v>
      </c>
      <c r="BV242" s="144">
        <v>0</v>
      </c>
      <c r="BW242" s="144">
        <v>102144.84</v>
      </c>
      <c r="BX242" s="157">
        <f t="shared" si="38"/>
        <v>102144.84</v>
      </c>
      <c r="BY242" s="145"/>
    </row>
    <row r="243" spans="1:77" x14ac:dyDescent="0.25">
      <c r="A243" s="87">
        <v>3904</v>
      </c>
      <c r="B243" s="88" t="s">
        <v>404</v>
      </c>
      <c r="C243" s="136">
        <v>52</v>
      </c>
      <c r="D243" s="181">
        <v>370</v>
      </c>
      <c r="E243" s="136">
        <v>13.416666666666666</v>
      </c>
      <c r="F243" s="136">
        <v>10.333333333333334</v>
      </c>
      <c r="G243" s="132" t="str">
        <f t="shared" si="32"/>
        <v>Yes</v>
      </c>
      <c r="H243" s="132" t="s">
        <v>220</v>
      </c>
      <c r="I243" s="132" t="str">
        <f t="shared" si="31"/>
        <v>300-399</v>
      </c>
      <c r="J243" s="132">
        <f>IF(G243=Benchmarking!$I$4,1,0)</f>
        <v>0</v>
      </c>
      <c r="K243" s="132">
        <f>IF(Benchmarking!$I$6="All",1,IF(Benchmarking!$I$6=H243,1,0))</f>
        <v>1</v>
      </c>
      <c r="L243" s="132">
        <f>IF(Benchmarking!$I$8="All",1,IF(Benchmarking!$I$8=I243,1,0))</f>
        <v>0</v>
      </c>
      <c r="M243" s="132">
        <f t="shared" si="33"/>
        <v>0</v>
      </c>
      <c r="N243" s="133">
        <v>1286864.5900000001</v>
      </c>
      <c r="O243" s="133">
        <v>14097.14</v>
      </c>
      <c r="P243" s="133">
        <v>760126.75</v>
      </c>
      <c r="Q243" s="133">
        <v>88317.680000000008</v>
      </c>
      <c r="R243" s="133">
        <v>139912.33000000002</v>
      </c>
      <c r="S243" s="133">
        <v>89995.75</v>
      </c>
      <c r="T243" s="133">
        <v>71130.23</v>
      </c>
      <c r="U243" s="133">
        <v>11681.43</v>
      </c>
      <c r="V243" s="133">
        <v>3873</v>
      </c>
      <c r="W243" s="133">
        <v>708.7</v>
      </c>
      <c r="X243" s="133">
        <v>8619.9600000000009</v>
      </c>
      <c r="Y243" s="133">
        <v>21888.18</v>
      </c>
      <c r="Z243" s="133">
        <v>13199.7</v>
      </c>
      <c r="AA243" s="133">
        <v>14461.66</v>
      </c>
      <c r="AB243" s="133">
        <v>8692.3700000000008</v>
      </c>
      <c r="AC243" s="133">
        <v>29120.74</v>
      </c>
      <c r="AD243" s="133">
        <v>54784</v>
      </c>
      <c r="AE243" s="133">
        <v>13355.98</v>
      </c>
      <c r="AF243" s="133">
        <v>87131.5</v>
      </c>
      <c r="AG243" s="133">
        <v>44518</v>
      </c>
      <c r="AH243" s="133">
        <v>0</v>
      </c>
      <c r="AI243" s="133">
        <v>24964.45</v>
      </c>
      <c r="AJ243" s="133">
        <v>13605.59</v>
      </c>
      <c r="AK243" s="133">
        <v>253.5</v>
      </c>
      <c r="AL243" s="133">
        <v>57820.19</v>
      </c>
      <c r="AM243" s="133">
        <v>49477.1</v>
      </c>
      <c r="AN243" s="133">
        <v>0</v>
      </c>
      <c r="AO243" s="133">
        <v>22516.07</v>
      </c>
      <c r="AP243" s="133">
        <v>0</v>
      </c>
      <c r="AQ243" s="133">
        <v>0</v>
      </c>
      <c r="AR243" s="133">
        <v>0</v>
      </c>
      <c r="AS243" s="133">
        <v>0</v>
      </c>
      <c r="AT243" s="133">
        <v>0</v>
      </c>
      <c r="AU243" s="134">
        <f t="shared" si="34"/>
        <v>-1660754.88</v>
      </c>
      <c r="AV243" s="135">
        <v>-350720.54</v>
      </c>
      <c r="AW243" s="158">
        <f t="shared" si="35"/>
        <v>-212611.14</v>
      </c>
      <c r="AX243" s="158">
        <f t="shared" si="36"/>
        <v>-93442.9</v>
      </c>
      <c r="AY243" s="133">
        <v>0</v>
      </c>
      <c r="AZ243" s="133">
        <v>-280863.40000000002</v>
      </c>
      <c r="BA243" s="133">
        <v>0</v>
      </c>
      <c r="BB243" s="133">
        <v>-100404.85</v>
      </c>
      <c r="BC243" s="133">
        <v>-8573.64</v>
      </c>
      <c r="BD243" s="133">
        <v>-784.6</v>
      </c>
      <c r="BE243" s="133">
        <v>-49070.950000000004</v>
      </c>
      <c r="BF243" s="133">
        <v>0</v>
      </c>
      <c r="BG243" s="133">
        <v>-3986.29</v>
      </c>
      <c r="BH243" s="133">
        <v>-10031</v>
      </c>
      <c r="BI243" s="133">
        <v>0</v>
      </c>
      <c r="BJ243" s="133">
        <v>0</v>
      </c>
      <c r="BK243" s="133">
        <v>0</v>
      </c>
      <c r="BL243" s="133">
        <v>0</v>
      </c>
      <c r="BM243" s="133">
        <v>-51055</v>
      </c>
      <c r="BN243" s="133">
        <v>0</v>
      </c>
      <c r="BO243" s="133">
        <v>0</v>
      </c>
      <c r="BP243" s="133">
        <v>-43326.96</v>
      </c>
      <c r="BQ243" s="133">
        <v>-2317529.46</v>
      </c>
      <c r="BR243" s="144">
        <v>0</v>
      </c>
      <c r="BS243" s="144">
        <v>56000</v>
      </c>
      <c r="BT243" s="144">
        <v>156611.14000000001</v>
      </c>
      <c r="BU243" s="155">
        <f t="shared" si="37"/>
        <v>212611.14</v>
      </c>
      <c r="BV243" s="144">
        <v>0</v>
      </c>
      <c r="BW243" s="144">
        <v>93442.9</v>
      </c>
      <c r="BX243" s="157">
        <f t="shared" si="38"/>
        <v>93442.9</v>
      </c>
      <c r="BY243" s="145"/>
    </row>
    <row r="244" spans="1:77" x14ac:dyDescent="0.25">
      <c r="A244" s="87">
        <v>3906</v>
      </c>
      <c r="B244" s="88" t="s">
        <v>405</v>
      </c>
      <c r="C244" s="136">
        <v>0</v>
      </c>
      <c r="D244" s="181">
        <v>413</v>
      </c>
      <c r="E244" s="136">
        <v>0</v>
      </c>
      <c r="F244" s="136">
        <v>6.916666666666667</v>
      </c>
      <c r="G244" s="132" t="str">
        <f t="shared" si="32"/>
        <v>No</v>
      </c>
      <c r="H244" s="132" t="s">
        <v>220</v>
      </c>
      <c r="I244" s="132" t="str">
        <f t="shared" si="31"/>
        <v>400-499</v>
      </c>
      <c r="J244" s="132">
        <f>IF(G244=Benchmarking!$I$4,1,0)</f>
        <v>1</v>
      </c>
      <c r="K244" s="132">
        <f>IF(Benchmarking!$I$6="All",1,IF(Benchmarking!$I$6=H244,1,0))</f>
        <v>1</v>
      </c>
      <c r="L244" s="132">
        <f>IF(Benchmarking!$I$8="All",1,IF(Benchmarking!$I$8=I244,1,0))</f>
        <v>0</v>
      </c>
      <c r="M244" s="132">
        <f t="shared" si="33"/>
        <v>0</v>
      </c>
      <c r="N244" s="133">
        <v>1039798.14</v>
      </c>
      <c r="O244" s="133">
        <v>0</v>
      </c>
      <c r="P244" s="133">
        <v>381553.47000000003</v>
      </c>
      <c r="Q244" s="133">
        <v>56696.91</v>
      </c>
      <c r="R244" s="133">
        <v>96245.040000000008</v>
      </c>
      <c r="S244" s="133">
        <v>0</v>
      </c>
      <c r="T244" s="133">
        <v>53263.9</v>
      </c>
      <c r="U244" s="133">
        <v>12163.1</v>
      </c>
      <c r="V244" s="133">
        <v>14012.64</v>
      </c>
      <c r="W244" s="133">
        <v>780.9</v>
      </c>
      <c r="X244" s="133">
        <v>9198.24</v>
      </c>
      <c r="Y244" s="133">
        <v>20433.689999999999</v>
      </c>
      <c r="Z244" s="133">
        <v>10192.09</v>
      </c>
      <c r="AA244" s="133">
        <v>37094.340000000004</v>
      </c>
      <c r="AB244" s="133">
        <v>5815.18</v>
      </c>
      <c r="AC244" s="133">
        <v>27092.510000000002</v>
      </c>
      <c r="AD244" s="133">
        <v>34304</v>
      </c>
      <c r="AE244" s="133">
        <v>31961.350000000002</v>
      </c>
      <c r="AF244" s="133">
        <v>43660.22</v>
      </c>
      <c r="AG244" s="133">
        <v>14181.1</v>
      </c>
      <c r="AH244" s="133">
        <v>0</v>
      </c>
      <c r="AI244" s="133">
        <v>27014.02</v>
      </c>
      <c r="AJ244" s="133">
        <v>13649.31</v>
      </c>
      <c r="AK244" s="133">
        <v>0</v>
      </c>
      <c r="AL244" s="133">
        <v>58683.12</v>
      </c>
      <c r="AM244" s="133">
        <v>2745</v>
      </c>
      <c r="AN244" s="133">
        <v>28160.25</v>
      </c>
      <c r="AO244" s="133">
        <v>47850.340000000004</v>
      </c>
      <c r="AP244" s="133">
        <v>0</v>
      </c>
      <c r="AQ244" s="133">
        <v>0</v>
      </c>
      <c r="AR244" s="133">
        <v>15158.95</v>
      </c>
      <c r="AS244" s="133">
        <v>0</v>
      </c>
      <c r="AT244" s="133">
        <v>0</v>
      </c>
      <c r="AU244" s="134">
        <f t="shared" si="34"/>
        <v>-1475352.6099999999</v>
      </c>
      <c r="AV244" s="135">
        <v>-302917.39</v>
      </c>
      <c r="AW244" s="158">
        <f t="shared" si="35"/>
        <v>0</v>
      </c>
      <c r="AX244" s="158">
        <f t="shared" si="36"/>
        <v>-60816.630000000005</v>
      </c>
      <c r="AY244" s="133">
        <v>0</v>
      </c>
      <c r="AZ244" s="133">
        <v>-97460</v>
      </c>
      <c r="BA244" s="133">
        <v>0</v>
      </c>
      <c r="BB244" s="133">
        <v>-177.94</v>
      </c>
      <c r="BC244" s="133">
        <v>-44463.16</v>
      </c>
      <c r="BD244" s="133">
        <v>-55682.04</v>
      </c>
      <c r="BE244" s="133">
        <v>-3214.14</v>
      </c>
      <c r="BF244" s="133">
        <v>0</v>
      </c>
      <c r="BG244" s="133">
        <v>-32525.81</v>
      </c>
      <c r="BH244" s="133">
        <v>-4986.92</v>
      </c>
      <c r="BI244" s="133">
        <v>-18893.96</v>
      </c>
      <c r="BJ244" s="133">
        <v>0</v>
      </c>
      <c r="BK244" s="133">
        <v>0</v>
      </c>
      <c r="BL244" s="133">
        <v>0</v>
      </c>
      <c r="BM244" s="133">
        <v>-68278</v>
      </c>
      <c r="BN244" s="133">
        <v>0</v>
      </c>
      <c r="BO244" s="133">
        <v>-7680</v>
      </c>
      <c r="BP244" s="133">
        <v>-24869.38</v>
      </c>
      <c r="BQ244" s="133">
        <v>-1839086.63</v>
      </c>
      <c r="BR244" s="144">
        <v>0</v>
      </c>
      <c r="BS244" s="144">
        <v>0</v>
      </c>
      <c r="BT244" s="144">
        <v>0</v>
      </c>
      <c r="BU244" s="155">
        <f t="shared" si="37"/>
        <v>0</v>
      </c>
      <c r="BV244" s="144">
        <v>0</v>
      </c>
      <c r="BW244" s="144">
        <v>60816.630000000005</v>
      </c>
      <c r="BX244" s="157">
        <f t="shared" si="38"/>
        <v>60816.630000000005</v>
      </c>
      <c r="BY244" s="145"/>
    </row>
    <row r="245" spans="1:77" x14ac:dyDescent="0.25">
      <c r="A245" s="87">
        <v>3907</v>
      </c>
      <c r="B245" s="88" t="s">
        <v>3</v>
      </c>
      <c r="C245" s="136">
        <v>0</v>
      </c>
      <c r="D245" s="181">
        <v>582</v>
      </c>
      <c r="E245" s="136">
        <v>0</v>
      </c>
      <c r="F245" s="136">
        <v>17.916666666666668</v>
      </c>
      <c r="G245" s="132" t="str">
        <f t="shared" si="32"/>
        <v>No</v>
      </c>
      <c r="H245" s="132" t="s">
        <v>220</v>
      </c>
      <c r="I245" s="132" t="str">
        <f t="shared" si="31"/>
        <v>500+</v>
      </c>
      <c r="J245" s="132">
        <f>IF(G245=Benchmarking!$I$4,1,0)</f>
        <v>1</v>
      </c>
      <c r="K245" s="132">
        <f>IF(Benchmarking!$I$6="All",1,IF(Benchmarking!$I$6=H245,1,0))</f>
        <v>1</v>
      </c>
      <c r="L245" s="132">
        <f>IF(Benchmarking!$I$8="All",1,IF(Benchmarking!$I$8=I245,1,0))</f>
        <v>0</v>
      </c>
      <c r="M245" s="132">
        <f t="shared" si="33"/>
        <v>0</v>
      </c>
      <c r="N245" s="133">
        <v>1154590.77</v>
      </c>
      <c r="O245" s="133">
        <v>5737.99</v>
      </c>
      <c r="P245" s="133">
        <v>480392.52</v>
      </c>
      <c r="Q245" s="133">
        <v>69453.22</v>
      </c>
      <c r="R245" s="133">
        <v>89861.3</v>
      </c>
      <c r="S245" s="133">
        <v>32231.39</v>
      </c>
      <c r="T245" s="133">
        <v>29360.880000000001</v>
      </c>
      <c r="U245" s="133">
        <v>8509.32</v>
      </c>
      <c r="V245" s="133">
        <v>4201</v>
      </c>
      <c r="W245" s="133">
        <v>1881.3400000000001</v>
      </c>
      <c r="X245" s="133">
        <v>11950.92</v>
      </c>
      <c r="Y245" s="133">
        <v>20464.45</v>
      </c>
      <c r="Z245" s="133">
        <v>10420.49</v>
      </c>
      <c r="AA245" s="133">
        <v>64173.37</v>
      </c>
      <c r="AB245" s="133">
        <v>3948.02</v>
      </c>
      <c r="AC245" s="133">
        <v>31768.57</v>
      </c>
      <c r="AD245" s="133">
        <v>59904</v>
      </c>
      <c r="AE245" s="133">
        <v>17940.36</v>
      </c>
      <c r="AF245" s="133">
        <v>95648.71</v>
      </c>
      <c r="AG245" s="133">
        <v>15828.300000000001</v>
      </c>
      <c r="AH245" s="133">
        <v>0</v>
      </c>
      <c r="AI245" s="133">
        <v>71027.81</v>
      </c>
      <c r="AJ245" s="133">
        <v>29764.27</v>
      </c>
      <c r="AK245" s="133">
        <v>0</v>
      </c>
      <c r="AL245" s="133">
        <v>88431.3</v>
      </c>
      <c r="AM245" s="133">
        <v>0</v>
      </c>
      <c r="AN245" s="133">
        <v>27731.06</v>
      </c>
      <c r="AO245" s="133">
        <v>60552.74</v>
      </c>
      <c r="AP245" s="133">
        <v>0</v>
      </c>
      <c r="AQ245" s="133">
        <v>0</v>
      </c>
      <c r="AR245" s="133">
        <v>140265.55000000002</v>
      </c>
      <c r="AS245" s="133">
        <v>0</v>
      </c>
      <c r="AT245" s="133">
        <v>0</v>
      </c>
      <c r="AU245" s="134">
        <f t="shared" si="34"/>
        <v>-1973497.0900000003</v>
      </c>
      <c r="AV245" s="135">
        <v>-371476.77</v>
      </c>
      <c r="AW245" s="158">
        <f t="shared" si="35"/>
        <v>0</v>
      </c>
      <c r="AX245" s="158">
        <f t="shared" si="36"/>
        <v>-77224.38</v>
      </c>
      <c r="AY245" s="133">
        <v>0</v>
      </c>
      <c r="AZ245" s="133">
        <v>-98595</v>
      </c>
      <c r="BA245" s="133">
        <v>0</v>
      </c>
      <c r="BB245" s="133">
        <v>-9009.24</v>
      </c>
      <c r="BC245" s="133">
        <v>0</v>
      </c>
      <c r="BD245" s="133">
        <v>-49002.86</v>
      </c>
      <c r="BE245" s="133">
        <v>0</v>
      </c>
      <c r="BF245" s="133">
        <v>0</v>
      </c>
      <c r="BG245" s="133">
        <v>-7850.64</v>
      </c>
      <c r="BH245" s="133">
        <v>-24018.29</v>
      </c>
      <c r="BI245" s="133">
        <v>-6391</v>
      </c>
      <c r="BJ245" s="133">
        <v>0</v>
      </c>
      <c r="BK245" s="133">
        <v>0</v>
      </c>
      <c r="BL245" s="133">
        <v>0</v>
      </c>
      <c r="BM245" s="133">
        <v>-108413</v>
      </c>
      <c r="BN245" s="133">
        <v>0</v>
      </c>
      <c r="BO245" s="133">
        <v>0</v>
      </c>
      <c r="BP245" s="133">
        <v>-28530.420000000002</v>
      </c>
      <c r="BQ245" s="133">
        <v>-2422198.2400000002</v>
      </c>
      <c r="BR245" s="144">
        <v>0</v>
      </c>
      <c r="BS245" s="144">
        <v>0</v>
      </c>
      <c r="BT245" s="144">
        <v>0</v>
      </c>
      <c r="BU245" s="155">
        <f t="shared" si="37"/>
        <v>0</v>
      </c>
      <c r="BV245" s="144">
        <v>0</v>
      </c>
      <c r="BW245" s="144">
        <v>77224.38</v>
      </c>
      <c r="BX245" s="157">
        <f t="shared" si="38"/>
        <v>77224.38</v>
      </c>
      <c r="BY245" s="145"/>
    </row>
    <row r="246" spans="1:77" x14ac:dyDescent="0.25">
      <c r="A246" s="87">
        <v>3909</v>
      </c>
      <c r="B246" s="88" t="s">
        <v>406</v>
      </c>
      <c r="C246" s="136">
        <v>30</v>
      </c>
      <c r="D246" s="181">
        <v>415</v>
      </c>
      <c r="E246" s="136">
        <v>10.333333333333334</v>
      </c>
      <c r="F246" s="136">
        <v>27.083333333333332</v>
      </c>
      <c r="G246" s="132" t="str">
        <f t="shared" si="32"/>
        <v>Yes</v>
      </c>
      <c r="H246" s="132" t="s">
        <v>220</v>
      </c>
      <c r="I246" s="132" t="str">
        <f t="shared" si="31"/>
        <v>400-499</v>
      </c>
      <c r="J246" s="132">
        <f>IF(G246=Benchmarking!$I$4,1,0)</f>
        <v>0</v>
      </c>
      <c r="K246" s="132">
        <f>IF(Benchmarking!$I$6="All",1,IF(Benchmarking!$I$6=H246,1,0))</f>
        <v>1</v>
      </c>
      <c r="L246" s="132">
        <f>IF(Benchmarking!$I$8="All",1,IF(Benchmarking!$I$8=I246,1,0))</f>
        <v>0</v>
      </c>
      <c r="M246" s="132">
        <f t="shared" si="33"/>
        <v>0</v>
      </c>
      <c r="N246" s="133">
        <v>1191974.7</v>
      </c>
      <c r="O246" s="133">
        <v>0</v>
      </c>
      <c r="P246" s="133">
        <v>870736.31</v>
      </c>
      <c r="Q246" s="133">
        <v>69593.89</v>
      </c>
      <c r="R246" s="133">
        <v>163145.51</v>
      </c>
      <c r="S246" s="133">
        <v>0</v>
      </c>
      <c r="T246" s="133">
        <v>167393.19</v>
      </c>
      <c r="U246" s="133">
        <v>2112.73</v>
      </c>
      <c r="V246" s="133">
        <v>34691.870000000003</v>
      </c>
      <c r="W246" s="133">
        <v>775.2</v>
      </c>
      <c r="X246" s="133">
        <v>23316.5</v>
      </c>
      <c r="Y246" s="133">
        <v>36294.42</v>
      </c>
      <c r="Z246" s="133">
        <v>13641.9</v>
      </c>
      <c r="AA246" s="133">
        <v>61337.9</v>
      </c>
      <c r="AB246" s="133">
        <v>10277.870000000001</v>
      </c>
      <c r="AC246" s="133">
        <v>55071.31</v>
      </c>
      <c r="AD246" s="133">
        <v>69632</v>
      </c>
      <c r="AE246" s="133">
        <v>14518.09</v>
      </c>
      <c r="AF246" s="133">
        <v>124022.02</v>
      </c>
      <c r="AG246" s="133">
        <v>1615.32</v>
      </c>
      <c r="AH246" s="133">
        <v>0</v>
      </c>
      <c r="AI246" s="133">
        <v>26068.18</v>
      </c>
      <c r="AJ246" s="133">
        <v>14452.960000000001</v>
      </c>
      <c r="AK246" s="133">
        <v>18952.7</v>
      </c>
      <c r="AL246" s="133">
        <v>132451.04</v>
      </c>
      <c r="AM246" s="133">
        <v>9752.880000000001</v>
      </c>
      <c r="AN246" s="133">
        <v>5491.25</v>
      </c>
      <c r="AO246" s="133">
        <v>52161.25</v>
      </c>
      <c r="AP246" s="133">
        <v>0</v>
      </c>
      <c r="AQ246" s="133">
        <v>0</v>
      </c>
      <c r="AR246" s="133">
        <v>40000</v>
      </c>
      <c r="AS246" s="133">
        <v>0</v>
      </c>
      <c r="AT246" s="133">
        <v>0</v>
      </c>
      <c r="AU246" s="134">
        <f t="shared" si="34"/>
        <v>-1850769.6199999999</v>
      </c>
      <c r="AV246" s="135">
        <v>-393627.5</v>
      </c>
      <c r="AW246" s="158">
        <f t="shared" si="35"/>
        <v>-139018.47999999998</v>
      </c>
      <c r="AX246" s="158">
        <f t="shared" si="36"/>
        <v>-192252.03000000006</v>
      </c>
      <c r="AY246" s="133">
        <v>0</v>
      </c>
      <c r="AZ246" s="133">
        <v>-322115</v>
      </c>
      <c r="BA246" s="133">
        <v>-37800</v>
      </c>
      <c r="BB246" s="133">
        <v>-51938.450000000004</v>
      </c>
      <c r="BC246" s="133">
        <v>-5125.95</v>
      </c>
      <c r="BD246" s="133">
        <v>-25468.29</v>
      </c>
      <c r="BE246" s="133">
        <v>-46737.37</v>
      </c>
      <c r="BF246" s="133">
        <v>-8000</v>
      </c>
      <c r="BG246" s="133">
        <v>-29917.23</v>
      </c>
      <c r="BH246" s="133">
        <v>-11207.2</v>
      </c>
      <c r="BI246" s="133">
        <v>-5155.6900000000005</v>
      </c>
      <c r="BJ246" s="133">
        <v>0</v>
      </c>
      <c r="BK246" s="133">
        <v>0</v>
      </c>
      <c r="BL246" s="133">
        <v>0</v>
      </c>
      <c r="BM246" s="133">
        <v>-42196</v>
      </c>
      <c r="BN246" s="133">
        <v>0</v>
      </c>
      <c r="BO246" s="133">
        <v>-16000</v>
      </c>
      <c r="BP246" s="133">
        <v>-40081.300000000003</v>
      </c>
      <c r="BQ246" s="133">
        <v>-2575667.63</v>
      </c>
      <c r="BR246" s="144">
        <v>0</v>
      </c>
      <c r="BS246" s="144">
        <v>48000</v>
      </c>
      <c r="BT246" s="144">
        <v>91018.48</v>
      </c>
      <c r="BU246" s="155">
        <f t="shared" si="37"/>
        <v>139018.47999999998</v>
      </c>
      <c r="BV246" s="144">
        <v>0</v>
      </c>
      <c r="BW246" s="144">
        <v>192252.03000000006</v>
      </c>
      <c r="BX246" s="157">
        <f t="shared" si="38"/>
        <v>192252.03000000006</v>
      </c>
      <c r="BY246" s="145"/>
    </row>
    <row r="247" spans="1:77" x14ac:dyDescent="0.25">
      <c r="A247" s="87">
        <v>3910</v>
      </c>
      <c r="B247" s="88" t="s">
        <v>1</v>
      </c>
      <c r="C247" s="136">
        <v>0</v>
      </c>
      <c r="D247" s="181">
        <v>594</v>
      </c>
      <c r="E247" s="136">
        <v>33.25</v>
      </c>
      <c r="F247" s="136">
        <v>21.833333333333332</v>
      </c>
      <c r="G247" s="132" t="str">
        <f t="shared" si="32"/>
        <v>No</v>
      </c>
      <c r="H247" s="132" t="s">
        <v>220</v>
      </c>
      <c r="I247" s="132" t="str">
        <f t="shared" si="31"/>
        <v>500+</v>
      </c>
      <c r="J247" s="132">
        <f>IF(G247=Benchmarking!$I$4,1,0)</f>
        <v>1</v>
      </c>
      <c r="K247" s="132">
        <f>IF(Benchmarking!$I$6="All",1,IF(Benchmarking!$I$6=H247,1,0))</f>
        <v>1</v>
      </c>
      <c r="L247" s="132">
        <f>IF(Benchmarking!$I$8="All",1,IF(Benchmarking!$I$8=I247,1,0))</f>
        <v>0</v>
      </c>
      <c r="M247" s="132">
        <f t="shared" si="33"/>
        <v>0</v>
      </c>
      <c r="N247" s="133">
        <v>1765285.01</v>
      </c>
      <c r="O247" s="133">
        <v>31286</v>
      </c>
      <c r="P247" s="133">
        <v>792470.56</v>
      </c>
      <c r="Q247" s="133">
        <v>76740.77</v>
      </c>
      <c r="R247" s="133">
        <v>179284.86000000002</v>
      </c>
      <c r="S247" s="133">
        <v>100106.57</v>
      </c>
      <c r="T247" s="133">
        <v>83132.52</v>
      </c>
      <c r="U247" s="133">
        <v>1750</v>
      </c>
      <c r="V247" s="133">
        <v>13883</v>
      </c>
      <c r="W247" s="133">
        <v>1071.5999999999999</v>
      </c>
      <c r="X247" s="133">
        <v>12622.32</v>
      </c>
      <c r="Y247" s="133">
        <v>37722.49</v>
      </c>
      <c r="Z247" s="133">
        <v>9778.16</v>
      </c>
      <c r="AA247" s="133">
        <v>69890.41</v>
      </c>
      <c r="AB247" s="133">
        <v>17953.95</v>
      </c>
      <c r="AC247" s="133">
        <v>60608.76</v>
      </c>
      <c r="AD247" s="133">
        <v>13004.800000000001</v>
      </c>
      <c r="AE247" s="133">
        <v>26336.690000000002</v>
      </c>
      <c r="AF247" s="133">
        <v>76029.72</v>
      </c>
      <c r="AG247" s="133">
        <v>33454.67</v>
      </c>
      <c r="AH247" s="133">
        <v>0</v>
      </c>
      <c r="AI247" s="133">
        <v>51055.87</v>
      </c>
      <c r="AJ247" s="133">
        <v>18730.439999999999</v>
      </c>
      <c r="AK247" s="133">
        <v>44373.270000000004</v>
      </c>
      <c r="AL247" s="133">
        <v>60071.450000000004</v>
      </c>
      <c r="AM247" s="133">
        <v>0</v>
      </c>
      <c r="AN247" s="133">
        <v>1913.24</v>
      </c>
      <c r="AO247" s="133">
        <v>34152.379999999997</v>
      </c>
      <c r="AP247" s="133">
        <v>0</v>
      </c>
      <c r="AQ247" s="133">
        <v>0</v>
      </c>
      <c r="AR247" s="133">
        <v>0</v>
      </c>
      <c r="AS247" s="133">
        <v>191196.23</v>
      </c>
      <c r="AT247" s="133">
        <v>37156.04</v>
      </c>
      <c r="AU247" s="134">
        <f t="shared" si="34"/>
        <v>-2053589.01</v>
      </c>
      <c r="AV247" s="135">
        <v>-448948.3</v>
      </c>
      <c r="AW247" s="158">
        <f t="shared" si="35"/>
        <v>-450829.23000000004</v>
      </c>
      <c r="AX247" s="158">
        <f t="shared" si="36"/>
        <v>-102159.53</v>
      </c>
      <c r="AY247" s="133">
        <v>0</v>
      </c>
      <c r="AZ247" s="133">
        <v>-161820</v>
      </c>
      <c r="BA247" s="133">
        <v>0</v>
      </c>
      <c r="BB247" s="133">
        <v>-9559.24</v>
      </c>
      <c r="BC247" s="133">
        <v>-26880.5</v>
      </c>
      <c r="BD247" s="133">
        <v>-149860.51999999999</v>
      </c>
      <c r="BE247" s="133">
        <v>-36875.75</v>
      </c>
      <c r="BF247" s="133">
        <v>0</v>
      </c>
      <c r="BG247" s="133">
        <v>-18551.2</v>
      </c>
      <c r="BH247" s="133">
        <v>-9327.41</v>
      </c>
      <c r="BI247" s="133">
        <v>-29771.75</v>
      </c>
      <c r="BJ247" s="133">
        <v>0</v>
      </c>
      <c r="BK247" s="133">
        <v>0</v>
      </c>
      <c r="BL247" s="133">
        <v>-253593.12</v>
      </c>
      <c r="BM247" s="133">
        <v>-107752</v>
      </c>
      <c r="BN247" s="133">
        <v>0</v>
      </c>
      <c r="BO247" s="133">
        <v>-1845</v>
      </c>
      <c r="BP247" s="133">
        <v>-40764.69</v>
      </c>
      <c r="BQ247" s="133">
        <v>-3055526.07</v>
      </c>
      <c r="BR247" s="144">
        <v>0</v>
      </c>
      <c r="BS247" s="144">
        <v>180000</v>
      </c>
      <c r="BT247" s="144">
        <v>270829.23000000004</v>
      </c>
      <c r="BU247" s="155">
        <f t="shared" si="37"/>
        <v>450829.23000000004</v>
      </c>
      <c r="BV247" s="144">
        <v>0</v>
      </c>
      <c r="BW247" s="144">
        <v>102159.53</v>
      </c>
      <c r="BX247" s="157">
        <f t="shared" si="38"/>
        <v>102159.53</v>
      </c>
      <c r="BY247" s="145"/>
    </row>
    <row r="248" spans="1:77" x14ac:dyDescent="0.25">
      <c r="A248" s="87">
        <v>3913</v>
      </c>
      <c r="B248" s="88" t="s">
        <v>407</v>
      </c>
      <c r="C248" s="136">
        <v>0</v>
      </c>
      <c r="D248" s="181">
        <v>154</v>
      </c>
      <c r="E248" s="136">
        <v>0</v>
      </c>
      <c r="F248" s="136">
        <v>7.583333333333333</v>
      </c>
      <c r="G248" s="132" t="str">
        <f t="shared" si="32"/>
        <v>No</v>
      </c>
      <c r="H248" s="132" t="s">
        <v>220</v>
      </c>
      <c r="I248" s="132" t="str">
        <f t="shared" si="31"/>
        <v>100-199</v>
      </c>
      <c r="J248" s="132">
        <f>IF(G248=Benchmarking!$I$4,1,0)</f>
        <v>1</v>
      </c>
      <c r="K248" s="132">
        <f>IF(Benchmarking!$I$6="All",1,IF(Benchmarking!$I$6=H248,1,0))</f>
        <v>1</v>
      </c>
      <c r="L248" s="132">
        <f>IF(Benchmarking!$I$8="All",1,IF(Benchmarking!$I$8=I248,1,0))</f>
        <v>1</v>
      </c>
      <c r="M248" s="132">
        <f t="shared" si="33"/>
        <v>1</v>
      </c>
      <c r="N248" s="133">
        <v>444213.61</v>
      </c>
      <c r="O248" s="133">
        <v>1459.16</v>
      </c>
      <c r="P248" s="133">
        <v>134405.66</v>
      </c>
      <c r="Q248" s="133">
        <v>30113.62</v>
      </c>
      <c r="R248" s="133">
        <v>50001.04</v>
      </c>
      <c r="S248" s="133">
        <v>0</v>
      </c>
      <c r="T248" s="133">
        <v>17228.849999999999</v>
      </c>
      <c r="U248" s="133">
        <v>7562.38</v>
      </c>
      <c r="V248" s="133">
        <v>3409.7400000000002</v>
      </c>
      <c r="W248" s="133">
        <v>3970.96</v>
      </c>
      <c r="X248" s="133">
        <v>3670.32</v>
      </c>
      <c r="Y248" s="133">
        <v>4602.21</v>
      </c>
      <c r="Z248" s="133">
        <v>4594</v>
      </c>
      <c r="AA248" s="133">
        <v>33451.980000000003</v>
      </c>
      <c r="AB248" s="133">
        <v>8497.32</v>
      </c>
      <c r="AC248" s="133">
        <v>15462.89</v>
      </c>
      <c r="AD248" s="133">
        <v>5427.2</v>
      </c>
      <c r="AE248" s="133">
        <v>6280.1100000000006</v>
      </c>
      <c r="AF248" s="133">
        <v>33230.11</v>
      </c>
      <c r="AG248" s="133">
        <v>6241.76</v>
      </c>
      <c r="AH248" s="133">
        <v>0</v>
      </c>
      <c r="AI248" s="133">
        <v>11442.94</v>
      </c>
      <c r="AJ248" s="133">
        <v>5446.4400000000005</v>
      </c>
      <c r="AK248" s="133">
        <v>1054.1500000000001</v>
      </c>
      <c r="AL248" s="133">
        <v>19959.350000000002</v>
      </c>
      <c r="AM248" s="133">
        <v>21311</v>
      </c>
      <c r="AN248" s="133">
        <v>43993.43</v>
      </c>
      <c r="AO248" s="133">
        <v>20551.29</v>
      </c>
      <c r="AP248" s="133">
        <v>0</v>
      </c>
      <c r="AQ248" s="133">
        <v>0</v>
      </c>
      <c r="AR248" s="133">
        <v>0</v>
      </c>
      <c r="AS248" s="133">
        <v>0</v>
      </c>
      <c r="AT248" s="133">
        <v>0</v>
      </c>
      <c r="AU248" s="134">
        <f t="shared" si="34"/>
        <v>-683815.21000000008</v>
      </c>
      <c r="AV248" s="135">
        <v>-73507.47</v>
      </c>
      <c r="AW248" s="158">
        <f t="shared" si="35"/>
        <v>0</v>
      </c>
      <c r="AX248" s="158">
        <f t="shared" si="36"/>
        <v>-48345.979999999996</v>
      </c>
      <c r="AY248" s="133">
        <v>0</v>
      </c>
      <c r="AZ248" s="133">
        <v>-68560</v>
      </c>
      <c r="BA248" s="133">
        <v>0</v>
      </c>
      <c r="BB248" s="133">
        <v>-17286.830000000002</v>
      </c>
      <c r="BC248" s="133">
        <v>-3738.75</v>
      </c>
      <c r="BD248" s="133">
        <v>-13360.41</v>
      </c>
      <c r="BE248" s="133">
        <v>0</v>
      </c>
      <c r="BF248" s="133">
        <v>-2250</v>
      </c>
      <c r="BG248" s="133">
        <v>0</v>
      </c>
      <c r="BH248" s="133">
        <v>-8808.42</v>
      </c>
      <c r="BI248" s="133">
        <v>-5126.4800000000005</v>
      </c>
      <c r="BJ248" s="133">
        <v>0</v>
      </c>
      <c r="BK248" s="133">
        <v>0</v>
      </c>
      <c r="BL248" s="133">
        <v>0</v>
      </c>
      <c r="BM248" s="133">
        <v>-29506</v>
      </c>
      <c r="BN248" s="133">
        <v>0</v>
      </c>
      <c r="BO248" s="133">
        <v>-428</v>
      </c>
      <c r="BP248" s="133">
        <v>-12591.26</v>
      </c>
      <c r="BQ248" s="133">
        <v>-805668.66</v>
      </c>
      <c r="BR248" s="144">
        <v>0</v>
      </c>
      <c r="BS248" s="144">
        <v>0</v>
      </c>
      <c r="BT248" s="144">
        <v>0</v>
      </c>
      <c r="BU248" s="155">
        <f t="shared" si="37"/>
        <v>0</v>
      </c>
      <c r="BV248" s="144">
        <v>0</v>
      </c>
      <c r="BW248" s="144">
        <v>48345.979999999996</v>
      </c>
      <c r="BX248" s="157">
        <f t="shared" si="38"/>
        <v>48345.979999999996</v>
      </c>
      <c r="BY248" s="145"/>
    </row>
    <row r="249" spans="1:77" x14ac:dyDescent="0.25">
      <c r="A249" s="87">
        <v>3916</v>
      </c>
      <c r="B249" s="88" t="s">
        <v>4</v>
      </c>
      <c r="C249" s="136">
        <v>0</v>
      </c>
      <c r="D249" s="181">
        <v>386</v>
      </c>
      <c r="E249" s="136">
        <v>0</v>
      </c>
      <c r="F249" s="136">
        <v>10.583333333333334</v>
      </c>
      <c r="G249" s="132" t="str">
        <f t="shared" si="32"/>
        <v>No</v>
      </c>
      <c r="H249" s="132" t="s">
        <v>220</v>
      </c>
      <c r="I249" s="132" t="str">
        <f t="shared" si="31"/>
        <v>300-399</v>
      </c>
      <c r="J249" s="132">
        <f>IF(G249=Benchmarking!$I$4,1,0)</f>
        <v>1</v>
      </c>
      <c r="K249" s="132">
        <f>IF(Benchmarking!$I$6="All",1,IF(Benchmarking!$I$6=H249,1,0))</f>
        <v>1</v>
      </c>
      <c r="L249" s="132">
        <f>IF(Benchmarking!$I$8="All",1,IF(Benchmarking!$I$8=I249,1,0))</f>
        <v>0</v>
      </c>
      <c r="M249" s="132">
        <f t="shared" si="33"/>
        <v>0</v>
      </c>
      <c r="N249" s="133">
        <v>1010146.59</v>
      </c>
      <c r="O249" s="133">
        <v>0</v>
      </c>
      <c r="P249" s="133">
        <v>444427.66000000003</v>
      </c>
      <c r="Q249" s="133">
        <v>30897.420000000002</v>
      </c>
      <c r="R249" s="133">
        <v>123797.1</v>
      </c>
      <c r="S249" s="133">
        <v>0</v>
      </c>
      <c r="T249" s="133">
        <v>33290.840000000004</v>
      </c>
      <c r="U249" s="133">
        <v>6338.77</v>
      </c>
      <c r="V249" s="133">
        <v>7610.72</v>
      </c>
      <c r="W249" s="133">
        <v>9848.42</v>
      </c>
      <c r="X249" s="133">
        <v>8920.68</v>
      </c>
      <c r="Y249" s="133">
        <v>51620.03</v>
      </c>
      <c r="Z249" s="133">
        <v>4781.55</v>
      </c>
      <c r="AA249" s="133">
        <v>46171.58</v>
      </c>
      <c r="AB249" s="133">
        <v>19614.010000000002</v>
      </c>
      <c r="AC249" s="133">
        <v>42898.35</v>
      </c>
      <c r="AD249" s="133">
        <v>34816</v>
      </c>
      <c r="AE249" s="133">
        <v>41859.360000000001</v>
      </c>
      <c r="AF249" s="133">
        <v>89131.400000000009</v>
      </c>
      <c r="AG249" s="133">
        <v>41238.660000000003</v>
      </c>
      <c r="AH249" s="133">
        <v>0</v>
      </c>
      <c r="AI249" s="133">
        <v>23677.14</v>
      </c>
      <c r="AJ249" s="133">
        <v>13665.15</v>
      </c>
      <c r="AK249" s="133">
        <v>13622.86</v>
      </c>
      <c r="AL249" s="133">
        <v>65714.540000000008</v>
      </c>
      <c r="AM249" s="133">
        <v>0</v>
      </c>
      <c r="AN249" s="133">
        <v>0</v>
      </c>
      <c r="AO249" s="133">
        <v>15370.79</v>
      </c>
      <c r="AP249" s="133">
        <v>0</v>
      </c>
      <c r="AQ249" s="133">
        <v>0</v>
      </c>
      <c r="AR249" s="133">
        <v>69764.44</v>
      </c>
      <c r="AS249" s="133">
        <v>0</v>
      </c>
      <c r="AT249" s="133">
        <v>0</v>
      </c>
      <c r="AU249" s="134">
        <f t="shared" si="34"/>
        <v>-1456357.12</v>
      </c>
      <c r="AV249" s="135">
        <v>-322517.64</v>
      </c>
      <c r="AW249" s="158">
        <f t="shared" si="35"/>
        <v>0</v>
      </c>
      <c r="AX249" s="158">
        <f t="shared" si="36"/>
        <v>-69114.73</v>
      </c>
      <c r="AY249" s="133">
        <v>0</v>
      </c>
      <c r="AZ249" s="133">
        <v>-212820</v>
      </c>
      <c r="BA249" s="133">
        <v>0</v>
      </c>
      <c r="BB249" s="133">
        <v>-39608.69</v>
      </c>
      <c r="BC249" s="133">
        <v>-4478.5</v>
      </c>
      <c r="BD249" s="133">
        <v>-32717.66</v>
      </c>
      <c r="BE249" s="133">
        <v>0</v>
      </c>
      <c r="BF249" s="133">
        <v>-1536</v>
      </c>
      <c r="BG249" s="133">
        <v>0</v>
      </c>
      <c r="BH249" s="133">
        <v>-19772.170000000002</v>
      </c>
      <c r="BI249" s="133">
        <v>-7349.6500000000005</v>
      </c>
      <c r="BJ249" s="133">
        <v>0</v>
      </c>
      <c r="BK249" s="133">
        <v>0</v>
      </c>
      <c r="BL249" s="133">
        <v>0</v>
      </c>
      <c r="BM249" s="133">
        <v>-45638</v>
      </c>
      <c r="BN249" s="133">
        <v>0</v>
      </c>
      <c r="BO249" s="133">
        <v>-3732</v>
      </c>
      <c r="BP249" s="133">
        <v>-36907.29</v>
      </c>
      <c r="BQ249" s="133">
        <v>-1847989.49</v>
      </c>
      <c r="BR249" s="144">
        <v>0</v>
      </c>
      <c r="BS249" s="144">
        <v>0</v>
      </c>
      <c r="BT249" s="144">
        <v>0</v>
      </c>
      <c r="BU249" s="155">
        <f t="shared" si="37"/>
        <v>0</v>
      </c>
      <c r="BV249" s="144">
        <v>0</v>
      </c>
      <c r="BW249" s="144">
        <v>69114.73</v>
      </c>
      <c r="BX249" s="157">
        <f t="shared" si="38"/>
        <v>69114.73</v>
      </c>
      <c r="BY249" s="145"/>
    </row>
    <row r="250" spans="1:77" x14ac:dyDescent="0.25">
      <c r="A250" s="87">
        <v>3917</v>
      </c>
      <c r="B250" s="88" t="s">
        <v>408</v>
      </c>
      <c r="C250" s="136">
        <v>27</v>
      </c>
      <c r="D250" s="181">
        <v>738</v>
      </c>
      <c r="E250" s="136">
        <v>0</v>
      </c>
      <c r="F250" s="136">
        <v>34.75</v>
      </c>
      <c r="G250" s="132" t="str">
        <f t="shared" si="32"/>
        <v>Yes</v>
      </c>
      <c r="H250" s="132" t="s">
        <v>220</v>
      </c>
      <c r="I250" s="132" t="str">
        <f t="shared" si="31"/>
        <v>500+</v>
      </c>
      <c r="J250" s="132">
        <f>IF(G250=Benchmarking!$I$4,1,0)</f>
        <v>0</v>
      </c>
      <c r="K250" s="132">
        <f>IF(Benchmarking!$I$6="All",1,IF(Benchmarking!$I$6=H250,1,0))</f>
        <v>1</v>
      </c>
      <c r="L250" s="132">
        <f>IF(Benchmarking!$I$8="All",1,IF(Benchmarking!$I$8=I250,1,0))</f>
        <v>0</v>
      </c>
      <c r="M250" s="132">
        <f t="shared" si="33"/>
        <v>0</v>
      </c>
      <c r="N250" s="133">
        <v>1974109.04</v>
      </c>
      <c r="O250" s="133">
        <v>3187.71</v>
      </c>
      <c r="P250" s="133">
        <v>1200315.4099999999</v>
      </c>
      <c r="Q250" s="133">
        <v>160497.88</v>
      </c>
      <c r="R250" s="133">
        <v>261098.71</v>
      </c>
      <c r="S250" s="133">
        <v>0</v>
      </c>
      <c r="T250" s="133">
        <v>202417.97</v>
      </c>
      <c r="U250" s="133">
        <v>5316.82</v>
      </c>
      <c r="V250" s="133">
        <v>17050.510000000002</v>
      </c>
      <c r="W250" s="133">
        <v>1455.4</v>
      </c>
      <c r="X250" s="133">
        <v>17303.64</v>
      </c>
      <c r="Y250" s="133">
        <v>23488.38</v>
      </c>
      <c r="Z250" s="133">
        <v>9029.8700000000008</v>
      </c>
      <c r="AA250" s="133">
        <v>11220.98</v>
      </c>
      <c r="AB250" s="133">
        <v>20305.14</v>
      </c>
      <c r="AC250" s="133">
        <v>54279.03</v>
      </c>
      <c r="AD250" s="133">
        <v>136435.82</v>
      </c>
      <c r="AE250" s="133">
        <v>19985.66</v>
      </c>
      <c r="AF250" s="133">
        <v>135266.73000000001</v>
      </c>
      <c r="AG250" s="133">
        <v>43108.36</v>
      </c>
      <c r="AH250" s="133">
        <v>0</v>
      </c>
      <c r="AI250" s="133">
        <v>38626.720000000001</v>
      </c>
      <c r="AJ250" s="133">
        <v>26081.22</v>
      </c>
      <c r="AK250" s="133">
        <v>8284.6200000000008</v>
      </c>
      <c r="AL250" s="133">
        <v>128010.83</v>
      </c>
      <c r="AM250" s="133">
        <v>42063.3</v>
      </c>
      <c r="AN250" s="133">
        <v>7994.7</v>
      </c>
      <c r="AO250" s="133">
        <v>47627.98</v>
      </c>
      <c r="AP250" s="133">
        <v>0</v>
      </c>
      <c r="AQ250" s="133">
        <v>0</v>
      </c>
      <c r="AR250" s="133">
        <v>100340.46</v>
      </c>
      <c r="AS250" s="133">
        <v>0</v>
      </c>
      <c r="AT250" s="133">
        <v>0</v>
      </c>
      <c r="AU250" s="134">
        <f t="shared" si="34"/>
        <v>-3016868.31</v>
      </c>
      <c r="AV250" s="135">
        <v>-589223.71</v>
      </c>
      <c r="AW250" s="158">
        <f t="shared" si="35"/>
        <v>-213433.11000000002</v>
      </c>
      <c r="AX250" s="158">
        <f t="shared" si="36"/>
        <v>-300629.73</v>
      </c>
      <c r="AY250" s="133">
        <v>0</v>
      </c>
      <c r="AZ250" s="133">
        <v>-430305</v>
      </c>
      <c r="BA250" s="133">
        <v>-2500</v>
      </c>
      <c r="BB250" s="133">
        <v>-293.76</v>
      </c>
      <c r="BC250" s="133">
        <v>-3890</v>
      </c>
      <c r="BD250" s="133">
        <v>-133565.5</v>
      </c>
      <c r="BE250" s="133">
        <v>0</v>
      </c>
      <c r="BF250" s="133">
        <v>0</v>
      </c>
      <c r="BG250" s="133">
        <v>-9925.5</v>
      </c>
      <c r="BH250" s="133">
        <v>-8994</v>
      </c>
      <c r="BI250" s="133">
        <v>-1048</v>
      </c>
      <c r="BJ250" s="133">
        <v>0</v>
      </c>
      <c r="BK250" s="133">
        <v>0</v>
      </c>
      <c r="BL250" s="133">
        <v>0</v>
      </c>
      <c r="BM250" s="133">
        <v>-88678</v>
      </c>
      <c r="BN250" s="133">
        <v>0</v>
      </c>
      <c r="BO250" s="133">
        <v>-7680</v>
      </c>
      <c r="BP250" s="133">
        <v>-72783.259999999995</v>
      </c>
      <c r="BQ250" s="133">
        <v>-4120154.86</v>
      </c>
      <c r="BR250" s="144">
        <v>38000</v>
      </c>
      <c r="BS250" s="144">
        <v>93000</v>
      </c>
      <c r="BT250" s="144">
        <v>82433.110000000015</v>
      </c>
      <c r="BU250" s="155">
        <f t="shared" si="37"/>
        <v>213433.11000000002</v>
      </c>
      <c r="BV250" s="144">
        <v>0</v>
      </c>
      <c r="BW250" s="144">
        <v>300629.73</v>
      </c>
      <c r="BX250" s="157">
        <f t="shared" si="38"/>
        <v>300629.73</v>
      </c>
      <c r="BY250" s="145"/>
    </row>
    <row r="251" spans="1:77" x14ac:dyDescent="0.25">
      <c r="A251" s="87">
        <v>3918</v>
      </c>
      <c r="B251" s="88" t="s">
        <v>409</v>
      </c>
      <c r="C251" s="136">
        <v>41</v>
      </c>
      <c r="D251" s="181">
        <v>673</v>
      </c>
      <c r="E251" s="136">
        <v>0</v>
      </c>
      <c r="F251" s="136">
        <v>9.5833333333333339</v>
      </c>
      <c r="G251" s="132" t="str">
        <f t="shared" si="32"/>
        <v>Yes</v>
      </c>
      <c r="H251" s="132" t="s">
        <v>220</v>
      </c>
      <c r="I251" s="132" t="str">
        <f t="shared" si="31"/>
        <v>500+</v>
      </c>
      <c r="J251" s="132">
        <f>IF(G251=Benchmarking!$I$4,1,0)</f>
        <v>0</v>
      </c>
      <c r="K251" s="132">
        <f>IF(Benchmarking!$I$6="All",1,IF(Benchmarking!$I$6=H251,1,0))</f>
        <v>1</v>
      </c>
      <c r="L251" s="132">
        <f>IF(Benchmarking!$I$8="All",1,IF(Benchmarking!$I$8=I251,1,0))</f>
        <v>0</v>
      </c>
      <c r="M251" s="132">
        <f t="shared" si="33"/>
        <v>0</v>
      </c>
      <c r="N251" s="133">
        <v>1870004.63</v>
      </c>
      <c r="O251" s="133">
        <v>0</v>
      </c>
      <c r="P251" s="133">
        <v>761603.91</v>
      </c>
      <c r="Q251" s="133">
        <v>123591.97</v>
      </c>
      <c r="R251" s="133">
        <v>105579.12</v>
      </c>
      <c r="S251" s="133">
        <v>80053.850000000006</v>
      </c>
      <c r="T251" s="133">
        <v>132419.99</v>
      </c>
      <c r="U251" s="133">
        <v>12485.07</v>
      </c>
      <c r="V251" s="133">
        <v>35661.760000000002</v>
      </c>
      <c r="W251" s="133">
        <v>1278.7</v>
      </c>
      <c r="X251" s="133">
        <v>15372.24</v>
      </c>
      <c r="Y251" s="133">
        <v>28430.11</v>
      </c>
      <c r="Z251" s="133">
        <v>12434.94</v>
      </c>
      <c r="AA251" s="133">
        <v>8882.3700000000008</v>
      </c>
      <c r="AB251" s="133">
        <v>13112.24</v>
      </c>
      <c r="AC251" s="133">
        <v>60765.599999999999</v>
      </c>
      <c r="AD251" s="133">
        <v>9113.6</v>
      </c>
      <c r="AE251" s="133">
        <v>17210.560000000001</v>
      </c>
      <c r="AF251" s="133">
        <v>133060.41</v>
      </c>
      <c r="AG251" s="133">
        <v>35791.81</v>
      </c>
      <c r="AH251" s="133">
        <v>0</v>
      </c>
      <c r="AI251" s="133">
        <v>68859.3</v>
      </c>
      <c r="AJ251" s="133">
        <v>23591.97</v>
      </c>
      <c r="AK251" s="133">
        <v>26834.46</v>
      </c>
      <c r="AL251" s="133">
        <v>97599.19</v>
      </c>
      <c r="AM251" s="133">
        <v>0</v>
      </c>
      <c r="AN251" s="133">
        <v>28990.920000000002</v>
      </c>
      <c r="AO251" s="133">
        <v>33572.379999999997</v>
      </c>
      <c r="AP251" s="133">
        <v>0</v>
      </c>
      <c r="AQ251" s="133">
        <v>0</v>
      </c>
      <c r="AR251" s="133">
        <v>1623.06</v>
      </c>
      <c r="AS251" s="133">
        <v>0</v>
      </c>
      <c r="AT251" s="133">
        <v>0</v>
      </c>
      <c r="AU251" s="134">
        <f t="shared" si="34"/>
        <v>-2525598.8100000005</v>
      </c>
      <c r="AV251" s="135">
        <v>-511714.05</v>
      </c>
      <c r="AW251" s="158">
        <f t="shared" si="35"/>
        <v>0</v>
      </c>
      <c r="AX251" s="158">
        <f t="shared" si="36"/>
        <v>-67713.55</v>
      </c>
      <c r="AY251" s="133">
        <v>0</v>
      </c>
      <c r="AZ251" s="133">
        <v>-351060</v>
      </c>
      <c r="BA251" s="133">
        <v>-11140</v>
      </c>
      <c r="BB251" s="133">
        <v>-23496.23</v>
      </c>
      <c r="BC251" s="133">
        <v>-13610</v>
      </c>
      <c r="BD251" s="133">
        <v>-50192.54</v>
      </c>
      <c r="BE251" s="133">
        <v>0</v>
      </c>
      <c r="BF251" s="133">
        <v>0</v>
      </c>
      <c r="BG251" s="133">
        <v>-31049.66</v>
      </c>
      <c r="BH251" s="133">
        <v>-11360</v>
      </c>
      <c r="BI251" s="133">
        <v>-700</v>
      </c>
      <c r="BJ251" s="133">
        <v>0</v>
      </c>
      <c r="BK251" s="133">
        <v>0</v>
      </c>
      <c r="BL251" s="133">
        <v>0</v>
      </c>
      <c r="BM251" s="133">
        <v>-95080</v>
      </c>
      <c r="BN251" s="133">
        <v>0</v>
      </c>
      <c r="BO251" s="133">
        <v>-26070</v>
      </c>
      <c r="BP251" s="133">
        <v>-60266.450000000004</v>
      </c>
      <c r="BQ251" s="133">
        <v>-3105026.41</v>
      </c>
      <c r="BR251" s="144">
        <v>0</v>
      </c>
      <c r="BS251" s="144">
        <v>0</v>
      </c>
      <c r="BT251" s="144">
        <v>0</v>
      </c>
      <c r="BU251" s="155">
        <f t="shared" si="37"/>
        <v>0</v>
      </c>
      <c r="BV251" s="144">
        <v>0</v>
      </c>
      <c r="BW251" s="144">
        <v>67713.55</v>
      </c>
      <c r="BX251" s="157">
        <f t="shared" si="38"/>
        <v>67713.55</v>
      </c>
      <c r="BY251" s="145"/>
    </row>
    <row r="252" spans="1:77" x14ac:dyDescent="0.25">
      <c r="A252" s="87">
        <v>3920</v>
      </c>
      <c r="B252" s="88" t="s">
        <v>410</v>
      </c>
      <c r="C252" s="136">
        <v>0</v>
      </c>
      <c r="D252" s="181">
        <v>211</v>
      </c>
      <c r="E252" s="136">
        <v>0</v>
      </c>
      <c r="F252" s="136">
        <v>15</v>
      </c>
      <c r="G252" s="132" t="str">
        <f t="shared" si="32"/>
        <v>No</v>
      </c>
      <c r="H252" s="132" t="s">
        <v>220</v>
      </c>
      <c r="I252" s="132" t="str">
        <f t="shared" si="31"/>
        <v>200-299</v>
      </c>
      <c r="J252" s="132">
        <f>IF(G252=Benchmarking!$I$4,1,0)</f>
        <v>1</v>
      </c>
      <c r="K252" s="132">
        <f>IF(Benchmarking!$I$6="All",1,IF(Benchmarking!$I$6=H252,1,0))</f>
        <v>1</v>
      </c>
      <c r="L252" s="132">
        <f>IF(Benchmarking!$I$8="All",1,IF(Benchmarking!$I$8=I252,1,0))</f>
        <v>0</v>
      </c>
      <c r="M252" s="132">
        <f t="shared" si="33"/>
        <v>0</v>
      </c>
      <c r="N252" s="133">
        <v>527504.07999999996</v>
      </c>
      <c r="O252" s="133">
        <v>14682.630000000001</v>
      </c>
      <c r="P252" s="133">
        <v>310567</v>
      </c>
      <c r="Q252" s="133">
        <v>30444.87</v>
      </c>
      <c r="R252" s="133">
        <v>53169.86</v>
      </c>
      <c r="S252" s="133">
        <v>0</v>
      </c>
      <c r="T252" s="133">
        <v>30455.850000000002</v>
      </c>
      <c r="U252" s="133">
        <v>2040.92</v>
      </c>
      <c r="V252" s="133">
        <v>2772.75</v>
      </c>
      <c r="W252" s="133">
        <v>399</v>
      </c>
      <c r="X252" s="133">
        <v>4699.8</v>
      </c>
      <c r="Y252" s="133">
        <v>4536.43</v>
      </c>
      <c r="Z252" s="133">
        <v>4817.46</v>
      </c>
      <c r="AA252" s="133">
        <v>19078.28</v>
      </c>
      <c r="AB252" s="133">
        <v>8280.98</v>
      </c>
      <c r="AC252" s="133">
        <v>17146.38</v>
      </c>
      <c r="AD252" s="133">
        <v>8806.4</v>
      </c>
      <c r="AE252" s="133">
        <v>25991.39</v>
      </c>
      <c r="AF252" s="133">
        <v>38438.400000000001</v>
      </c>
      <c r="AG252" s="133">
        <v>15993.48</v>
      </c>
      <c r="AH252" s="133">
        <v>0</v>
      </c>
      <c r="AI252" s="133">
        <v>19432.77</v>
      </c>
      <c r="AJ252" s="133">
        <v>6974.1</v>
      </c>
      <c r="AK252" s="133">
        <v>2374.2200000000003</v>
      </c>
      <c r="AL252" s="133">
        <v>47815.18</v>
      </c>
      <c r="AM252" s="133">
        <v>0</v>
      </c>
      <c r="AN252" s="133">
        <v>29194.100000000002</v>
      </c>
      <c r="AO252" s="133">
        <v>38819.08</v>
      </c>
      <c r="AP252" s="133">
        <v>0</v>
      </c>
      <c r="AQ252" s="133">
        <v>0</v>
      </c>
      <c r="AR252" s="133">
        <v>0</v>
      </c>
      <c r="AS252" s="133">
        <v>0</v>
      </c>
      <c r="AT252" s="133">
        <v>0</v>
      </c>
      <c r="AU252" s="134">
        <f t="shared" si="34"/>
        <v>-853379.41999999993</v>
      </c>
      <c r="AV252" s="135">
        <v>-159310.29999999999</v>
      </c>
      <c r="AW252" s="158">
        <f t="shared" si="35"/>
        <v>0</v>
      </c>
      <c r="AX252" s="158">
        <f t="shared" si="36"/>
        <v>-72358.05</v>
      </c>
      <c r="AY252" s="133">
        <v>0</v>
      </c>
      <c r="AZ252" s="133">
        <v>-105475</v>
      </c>
      <c r="BA252" s="133">
        <v>0</v>
      </c>
      <c r="BB252" s="133">
        <v>-708.47</v>
      </c>
      <c r="BC252" s="133">
        <v>0</v>
      </c>
      <c r="BD252" s="133">
        <v>-29591.41</v>
      </c>
      <c r="BE252" s="133">
        <v>0</v>
      </c>
      <c r="BF252" s="133">
        <v>0</v>
      </c>
      <c r="BG252" s="133">
        <v>-1043.69</v>
      </c>
      <c r="BH252" s="133">
        <v>-3114.8</v>
      </c>
      <c r="BI252" s="133">
        <v>-690</v>
      </c>
      <c r="BJ252" s="133">
        <v>0</v>
      </c>
      <c r="BK252" s="133">
        <v>0</v>
      </c>
      <c r="BL252" s="133">
        <v>0</v>
      </c>
      <c r="BM252" s="133">
        <v>-39346</v>
      </c>
      <c r="BN252" s="133">
        <v>0</v>
      </c>
      <c r="BO252" s="133">
        <v>-1920</v>
      </c>
      <c r="BP252" s="133">
        <v>-19856.04</v>
      </c>
      <c r="BQ252" s="133">
        <v>-1085047.77</v>
      </c>
      <c r="BR252" s="144">
        <v>0</v>
      </c>
      <c r="BS252" s="144">
        <v>0</v>
      </c>
      <c r="BT252" s="144">
        <v>0</v>
      </c>
      <c r="BU252" s="155">
        <f t="shared" si="37"/>
        <v>0</v>
      </c>
      <c r="BV252" s="144">
        <v>0</v>
      </c>
      <c r="BW252" s="144">
        <v>72358.05</v>
      </c>
      <c r="BX252" s="157">
        <f t="shared" si="38"/>
        <v>72358.05</v>
      </c>
      <c r="BY252" s="145"/>
    </row>
    <row r="253" spans="1:77" x14ac:dyDescent="0.25">
      <c r="A253" s="87">
        <v>5200</v>
      </c>
      <c r="B253" s="88" t="s">
        <v>411</v>
      </c>
      <c r="C253" s="136">
        <v>0</v>
      </c>
      <c r="D253" s="181">
        <v>410</v>
      </c>
      <c r="E253" s="136">
        <v>0</v>
      </c>
      <c r="F253" s="136">
        <v>8.6666666666666661</v>
      </c>
      <c r="G253" s="132" t="str">
        <f t="shared" si="32"/>
        <v>No</v>
      </c>
      <c r="H253" s="132" t="s">
        <v>220</v>
      </c>
      <c r="I253" s="132" t="str">
        <f t="shared" si="31"/>
        <v>400-499</v>
      </c>
      <c r="J253" s="132">
        <f>IF(G253=Benchmarking!$I$4,1,0)</f>
        <v>1</v>
      </c>
      <c r="K253" s="132">
        <f>IF(Benchmarking!$I$6="All",1,IF(Benchmarking!$I$6=H253,1,0))</f>
        <v>1</v>
      </c>
      <c r="L253" s="132">
        <f>IF(Benchmarking!$I$8="All",1,IF(Benchmarking!$I$8=I253,1,0))</f>
        <v>0</v>
      </c>
      <c r="M253" s="132">
        <f t="shared" si="33"/>
        <v>0</v>
      </c>
      <c r="N253" s="133">
        <v>941180.55</v>
      </c>
      <c r="O253" s="133">
        <v>888.48</v>
      </c>
      <c r="P253" s="133">
        <v>469842.7</v>
      </c>
      <c r="Q253" s="133">
        <v>70091.38</v>
      </c>
      <c r="R253" s="133">
        <v>89901.42</v>
      </c>
      <c r="S253" s="133">
        <v>0</v>
      </c>
      <c r="T253" s="133">
        <v>14706.04</v>
      </c>
      <c r="U253" s="133">
        <v>1532.78</v>
      </c>
      <c r="V253" s="133">
        <v>15926.92</v>
      </c>
      <c r="W253" s="133">
        <v>775.2</v>
      </c>
      <c r="X253" s="133">
        <v>9301.08</v>
      </c>
      <c r="Y253" s="133">
        <v>37862.07</v>
      </c>
      <c r="Z253" s="133">
        <v>7835.34</v>
      </c>
      <c r="AA253" s="133">
        <v>6202.51</v>
      </c>
      <c r="AB253" s="133">
        <v>13341.73</v>
      </c>
      <c r="AC253" s="133">
        <v>17636.350000000002</v>
      </c>
      <c r="AD253" s="133">
        <v>8550.4</v>
      </c>
      <c r="AE253" s="133">
        <v>15481.18</v>
      </c>
      <c r="AF253" s="133">
        <v>151348.97</v>
      </c>
      <c r="AG253" s="133">
        <v>53501.82</v>
      </c>
      <c r="AH253" s="133">
        <v>0</v>
      </c>
      <c r="AI253" s="133">
        <v>9189.98</v>
      </c>
      <c r="AJ253" s="133">
        <v>14229.720000000001</v>
      </c>
      <c r="AK253" s="133">
        <v>343.91</v>
      </c>
      <c r="AL253" s="133">
        <v>59562.22</v>
      </c>
      <c r="AM253" s="133">
        <v>4306.2</v>
      </c>
      <c r="AN253" s="133">
        <v>26890.47</v>
      </c>
      <c r="AO253" s="133">
        <v>34187.69</v>
      </c>
      <c r="AP253" s="133">
        <v>0</v>
      </c>
      <c r="AQ253" s="133">
        <v>0</v>
      </c>
      <c r="AR253" s="133">
        <v>21121.84</v>
      </c>
      <c r="AS253" s="133">
        <v>0</v>
      </c>
      <c r="AT253" s="133">
        <v>0</v>
      </c>
      <c r="AU253" s="134">
        <f t="shared" si="34"/>
        <v>-1429919.44</v>
      </c>
      <c r="AV253" s="135">
        <v>-285386.98</v>
      </c>
      <c r="AW253" s="158">
        <f t="shared" si="35"/>
        <v>0</v>
      </c>
      <c r="AX253" s="158">
        <f t="shared" si="36"/>
        <v>-47626.539999999994</v>
      </c>
      <c r="AY253" s="133">
        <v>0</v>
      </c>
      <c r="AZ253" s="133">
        <v>-151602</v>
      </c>
      <c r="BA253" s="133">
        <v>-1200</v>
      </c>
      <c r="BB253" s="133">
        <v>-11675.66</v>
      </c>
      <c r="BC253" s="133">
        <v>-10259.5</v>
      </c>
      <c r="BD253" s="133">
        <v>-40917.25</v>
      </c>
      <c r="BE253" s="133">
        <v>0</v>
      </c>
      <c r="BF253" s="133">
        <v>0</v>
      </c>
      <c r="BG253" s="133">
        <v>-5891.58</v>
      </c>
      <c r="BH253" s="133">
        <v>-1476</v>
      </c>
      <c r="BI253" s="133">
        <v>-3793.63</v>
      </c>
      <c r="BJ253" s="133">
        <v>0</v>
      </c>
      <c r="BK253" s="133">
        <v>0</v>
      </c>
      <c r="BL253" s="133">
        <v>0</v>
      </c>
      <c r="BM253" s="133">
        <v>-60289</v>
      </c>
      <c r="BN253" s="133">
        <v>0</v>
      </c>
      <c r="BO253" s="133">
        <v>0</v>
      </c>
      <c r="BP253" s="133">
        <v>-30058.760000000002</v>
      </c>
      <c r="BQ253" s="133">
        <v>-1762932.96</v>
      </c>
      <c r="BR253" s="144">
        <v>0</v>
      </c>
      <c r="BS253" s="144">
        <v>0</v>
      </c>
      <c r="BT253" s="144">
        <v>0</v>
      </c>
      <c r="BU253" s="155">
        <f t="shared" si="37"/>
        <v>0</v>
      </c>
      <c r="BV253" s="144">
        <v>0</v>
      </c>
      <c r="BW253" s="144">
        <v>47626.539999999994</v>
      </c>
      <c r="BX253" s="157">
        <f t="shared" si="38"/>
        <v>47626.539999999994</v>
      </c>
      <c r="BY253" s="145"/>
    </row>
    <row r="254" spans="1:77" x14ac:dyDescent="0.25">
      <c r="A254" s="87">
        <v>5201</v>
      </c>
      <c r="B254" s="88" t="s">
        <v>8</v>
      </c>
      <c r="C254" s="136">
        <v>0</v>
      </c>
      <c r="D254" s="181">
        <v>266</v>
      </c>
      <c r="E254" s="136">
        <v>0</v>
      </c>
      <c r="F254" s="136">
        <v>5.916666666666667</v>
      </c>
      <c r="G254" s="132" t="str">
        <f t="shared" si="32"/>
        <v>No</v>
      </c>
      <c r="H254" s="132" t="s">
        <v>220</v>
      </c>
      <c r="I254" s="132" t="str">
        <f t="shared" si="31"/>
        <v>200-299</v>
      </c>
      <c r="J254" s="132">
        <f>IF(G254=Benchmarking!$I$4,1,0)</f>
        <v>1</v>
      </c>
      <c r="K254" s="132">
        <f>IF(Benchmarking!$I$6="All",1,IF(Benchmarking!$I$6=H254,1,0))</f>
        <v>1</v>
      </c>
      <c r="L254" s="132">
        <f>IF(Benchmarking!$I$8="All",1,IF(Benchmarking!$I$8=I254,1,0))</f>
        <v>0</v>
      </c>
      <c r="M254" s="132">
        <f t="shared" si="33"/>
        <v>0</v>
      </c>
      <c r="N254" s="133">
        <v>740082.12</v>
      </c>
      <c r="O254" s="133">
        <v>0</v>
      </c>
      <c r="P254" s="133">
        <v>275388.64</v>
      </c>
      <c r="Q254" s="133">
        <v>43738.239999999998</v>
      </c>
      <c r="R254" s="133">
        <v>76167.900000000009</v>
      </c>
      <c r="S254" s="133">
        <v>69595.509999999995</v>
      </c>
      <c r="T254" s="133">
        <v>0</v>
      </c>
      <c r="U254" s="133">
        <v>0</v>
      </c>
      <c r="V254" s="133">
        <v>2720</v>
      </c>
      <c r="W254" s="133">
        <v>532</v>
      </c>
      <c r="X254" s="133">
        <v>6266.4000000000005</v>
      </c>
      <c r="Y254" s="133">
        <v>11905.08</v>
      </c>
      <c r="Z254" s="133">
        <v>9387.59</v>
      </c>
      <c r="AA254" s="133">
        <v>14974.62</v>
      </c>
      <c r="AB254" s="133">
        <v>4894.63</v>
      </c>
      <c r="AC254" s="133">
        <v>32007.780000000002</v>
      </c>
      <c r="AD254" s="133">
        <v>6451.2</v>
      </c>
      <c r="AE254" s="133">
        <v>6389.6500000000005</v>
      </c>
      <c r="AF254" s="133">
        <v>58771.380000000005</v>
      </c>
      <c r="AG254" s="133">
        <v>15682.32</v>
      </c>
      <c r="AH254" s="133">
        <v>0</v>
      </c>
      <c r="AI254" s="133">
        <v>9769.59</v>
      </c>
      <c r="AJ254" s="133">
        <v>9298.8000000000011</v>
      </c>
      <c r="AK254" s="133">
        <v>9552.9500000000007</v>
      </c>
      <c r="AL254" s="133">
        <v>48557.1</v>
      </c>
      <c r="AM254" s="133">
        <v>13080.5</v>
      </c>
      <c r="AN254" s="133">
        <v>40690.36</v>
      </c>
      <c r="AO254" s="133">
        <v>20348.560000000001</v>
      </c>
      <c r="AP254" s="133">
        <v>0</v>
      </c>
      <c r="AQ254" s="133">
        <v>0</v>
      </c>
      <c r="AR254" s="133">
        <v>2747.61</v>
      </c>
      <c r="AS254" s="133">
        <v>360853.07</v>
      </c>
      <c r="AT254" s="133">
        <v>90281.47</v>
      </c>
      <c r="AU254" s="134">
        <f t="shared" si="34"/>
        <v>-1035802.55</v>
      </c>
      <c r="AV254" s="135">
        <v>-172050.66</v>
      </c>
      <c r="AW254" s="158">
        <f t="shared" si="35"/>
        <v>0</v>
      </c>
      <c r="AX254" s="158">
        <f t="shared" si="36"/>
        <v>-51848.549999999996</v>
      </c>
      <c r="AY254" s="133">
        <v>0</v>
      </c>
      <c r="AZ254" s="133">
        <v>-73525</v>
      </c>
      <c r="BA254" s="133">
        <v>0</v>
      </c>
      <c r="BB254" s="133">
        <v>-69942.25</v>
      </c>
      <c r="BC254" s="133">
        <v>-16360</v>
      </c>
      <c r="BD254" s="133">
        <v>-29342.97</v>
      </c>
      <c r="BE254" s="133">
        <v>-31225.64</v>
      </c>
      <c r="BF254" s="133">
        <v>0</v>
      </c>
      <c r="BG254" s="133">
        <v>-5189.3100000000004</v>
      </c>
      <c r="BH254" s="133">
        <v>-5858.47</v>
      </c>
      <c r="BI254" s="133">
        <v>-13386.08</v>
      </c>
      <c r="BJ254" s="133">
        <v>0</v>
      </c>
      <c r="BK254" s="133">
        <v>0</v>
      </c>
      <c r="BL254" s="133">
        <v>-474750.7</v>
      </c>
      <c r="BM254" s="133">
        <v>-53818</v>
      </c>
      <c r="BN254" s="133">
        <v>0</v>
      </c>
      <c r="BO254" s="133">
        <v>0</v>
      </c>
      <c r="BP254" s="133">
        <v>-18569.38</v>
      </c>
      <c r="BQ254" s="133">
        <v>-1259701.76</v>
      </c>
      <c r="BR254" s="144">
        <v>0</v>
      </c>
      <c r="BS254" s="144">
        <v>0</v>
      </c>
      <c r="BT254" s="144">
        <v>0</v>
      </c>
      <c r="BU254" s="155">
        <f t="shared" si="37"/>
        <v>0</v>
      </c>
      <c r="BV254" s="144">
        <v>0</v>
      </c>
      <c r="BW254" s="144">
        <v>51848.549999999996</v>
      </c>
      <c r="BX254" s="157">
        <f t="shared" si="38"/>
        <v>51848.549999999996</v>
      </c>
      <c r="BY254" s="145"/>
    </row>
    <row r="255" spans="1:77" x14ac:dyDescent="0.25">
      <c r="A255" s="87">
        <v>5203</v>
      </c>
      <c r="B255" s="88" t="s">
        <v>9</v>
      </c>
      <c r="C255" s="136">
        <v>0</v>
      </c>
      <c r="D255" s="181">
        <v>428</v>
      </c>
      <c r="E255" s="136">
        <v>0</v>
      </c>
      <c r="F255" s="136">
        <v>10.75</v>
      </c>
      <c r="G255" s="132" t="str">
        <f t="shared" si="32"/>
        <v>No</v>
      </c>
      <c r="H255" s="132" t="s">
        <v>108</v>
      </c>
      <c r="I255" s="132" t="str">
        <f t="shared" si="31"/>
        <v>400-499</v>
      </c>
      <c r="J255" s="132">
        <f>IF(G255=Benchmarking!$I$4,1,0)</f>
        <v>1</v>
      </c>
      <c r="K255" s="132">
        <f>IF(Benchmarking!$I$6="All",1,IF(Benchmarking!$I$6=H255,1,0))</f>
        <v>1</v>
      </c>
      <c r="L255" s="132">
        <f>IF(Benchmarking!$I$8="All",1,IF(Benchmarking!$I$8=I255,1,0))</f>
        <v>0</v>
      </c>
      <c r="M255" s="132">
        <f t="shared" si="33"/>
        <v>0</v>
      </c>
      <c r="N255" s="133">
        <v>1121103.95</v>
      </c>
      <c r="O255" s="133">
        <v>26364.73</v>
      </c>
      <c r="P255" s="133">
        <v>362849.21</v>
      </c>
      <c r="Q255" s="133">
        <v>42855.05</v>
      </c>
      <c r="R255" s="133">
        <v>95830.28</v>
      </c>
      <c r="S255" s="133">
        <v>0</v>
      </c>
      <c r="T255" s="133">
        <v>47301.68</v>
      </c>
      <c r="U255" s="133">
        <v>284.55</v>
      </c>
      <c r="V255" s="133">
        <v>6830</v>
      </c>
      <c r="W255" s="133">
        <v>805.6</v>
      </c>
      <c r="X255" s="133">
        <v>10124.34</v>
      </c>
      <c r="Y255" s="133">
        <v>33733.81</v>
      </c>
      <c r="Z255" s="133">
        <v>5130.33</v>
      </c>
      <c r="AA255" s="133">
        <v>5710.39</v>
      </c>
      <c r="AB255" s="133">
        <v>6067.37</v>
      </c>
      <c r="AC255" s="133">
        <v>21748.89</v>
      </c>
      <c r="AD255" s="133">
        <v>5939.2</v>
      </c>
      <c r="AE255" s="133">
        <v>4929.92</v>
      </c>
      <c r="AF255" s="133">
        <v>79075.73</v>
      </c>
      <c r="AG255" s="133">
        <v>34959.32</v>
      </c>
      <c r="AH255" s="133">
        <v>0</v>
      </c>
      <c r="AI255" s="133">
        <v>30715.81</v>
      </c>
      <c r="AJ255" s="133">
        <v>14081.04</v>
      </c>
      <c r="AK255" s="133">
        <v>2179.4</v>
      </c>
      <c r="AL255" s="133">
        <v>11061.34</v>
      </c>
      <c r="AM255" s="133">
        <v>0</v>
      </c>
      <c r="AN255" s="133">
        <v>2166.6</v>
      </c>
      <c r="AO255" s="133">
        <v>23061.02</v>
      </c>
      <c r="AP255" s="133">
        <v>0</v>
      </c>
      <c r="AQ255" s="133">
        <v>0</v>
      </c>
      <c r="AR255" s="133">
        <v>18851.09</v>
      </c>
      <c r="AS255" s="133">
        <v>0</v>
      </c>
      <c r="AT255" s="133">
        <v>0</v>
      </c>
      <c r="AU255" s="134">
        <f t="shared" si="34"/>
        <v>-1455847.96</v>
      </c>
      <c r="AV255" s="135">
        <v>-340982.82</v>
      </c>
      <c r="AW255" s="158">
        <f t="shared" si="35"/>
        <v>0</v>
      </c>
      <c r="AX255" s="158">
        <f t="shared" si="36"/>
        <v>-79489.460000000006</v>
      </c>
      <c r="AY255" s="133">
        <v>0</v>
      </c>
      <c r="AZ255" s="133">
        <v>-29935</v>
      </c>
      <c r="BA255" s="133">
        <v>0</v>
      </c>
      <c r="BB255" s="133">
        <v>0</v>
      </c>
      <c r="BC255" s="133">
        <v>-11896</v>
      </c>
      <c r="BD255" s="133">
        <v>-12716.69</v>
      </c>
      <c r="BE255" s="133">
        <v>0</v>
      </c>
      <c r="BF255" s="133">
        <v>0</v>
      </c>
      <c r="BG255" s="133">
        <v>0</v>
      </c>
      <c r="BH255" s="133">
        <v>0</v>
      </c>
      <c r="BI255" s="133">
        <v>-32871.199999999997</v>
      </c>
      <c r="BJ255" s="133">
        <v>0</v>
      </c>
      <c r="BK255" s="133">
        <v>0</v>
      </c>
      <c r="BL255" s="133">
        <v>0</v>
      </c>
      <c r="BM255" s="133">
        <v>-20282</v>
      </c>
      <c r="BN255" s="133">
        <v>0</v>
      </c>
      <c r="BO255" s="133">
        <v>-1230</v>
      </c>
      <c r="BP255" s="133">
        <v>-17036.46</v>
      </c>
      <c r="BQ255" s="133">
        <v>-1876320.24</v>
      </c>
      <c r="BR255" s="144">
        <v>0</v>
      </c>
      <c r="BS255" s="144">
        <v>0</v>
      </c>
      <c r="BT255" s="144">
        <v>0</v>
      </c>
      <c r="BU255" s="155">
        <f t="shared" si="37"/>
        <v>0</v>
      </c>
      <c r="BV255" s="144">
        <v>0</v>
      </c>
      <c r="BW255" s="144">
        <v>79489.460000000006</v>
      </c>
      <c r="BX255" s="157">
        <f t="shared" si="38"/>
        <v>79489.460000000006</v>
      </c>
      <c r="BY255" s="145"/>
    </row>
    <row r="256" spans="1:77" x14ac:dyDescent="0.25">
      <c r="A256" s="87">
        <v>5206</v>
      </c>
      <c r="B256" s="88" t="s">
        <v>10</v>
      </c>
      <c r="C256" s="136">
        <v>0</v>
      </c>
      <c r="D256" s="181">
        <v>429</v>
      </c>
      <c r="E256" s="136">
        <v>0</v>
      </c>
      <c r="F256" s="136">
        <v>11.25</v>
      </c>
      <c r="G256" s="132" t="str">
        <f t="shared" si="32"/>
        <v>No</v>
      </c>
      <c r="H256" s="132" t="s">
        <v>108</v>
      </c>
      <c r="I256" s="132" t="str">
        <f t="shared" si="31"/>
        <v>400-499</v>
      </c>
      <c r="J256" s="132">
        <f>IF(G256=Benchmarking!$I$4,1,0)</f>
        <v>1</v>
      </c>
      <c r="K256" s="132">
        <f>IF(Benchmarking!$I$6="All",1,IF(Benchmarking!$I$6=H256,1,0))</f>
        <v>1</v>
      </c>
      <c r="L256" s="132">
        <f>IF(Benchmarking!$I$8="All",1,IF(Benchmarking!$I$8=I256,1,0))</f>
        <v>0</v>
      </c>
      <c r="M256" s="132">
        <f t="shared" si="33"/>
        <v>0</v>
      </c>
      <c r="N256" s="133">
        <v>1158365.25</v>
      </c>
      <c r="O256" s="133">
        <v>0</v>
      </c>
      <c r="P256" s="133">
        <v>585423.82000000007</v>
      </c>
      <c r="Q256" s="133">
        <v>103477.40000000001</v>
      </c>
      <c r="R256" s="133">
        <v>130271.11</v>
      </c>
      <c r="S256" s="133">
        <v>43618.62</v>
      </c>
      <c r="T256" s="133">
        <v>69189.36</v>
      </c>
      <c r="U256" s="133">
        <v>2630.16</v>
      </c>
      <c r="V256" s="133">
        <v>8387</v>
      </c>
      <c r="W256" s="133">
        <v>8178.2300000000005</v>
      </c>
      <c r="X256" s="133">
        <v>9909.84</v>
      </c>
      <c r="Y256" s="133">
        <v>15196.92</v>
      </c>
      <c r="Z256" s="133">
        <v>4798.8</v>
      </c>
      <c r="AA256" s="133">
        <v>13091.24</v>
      </c>
      <c r="AB256" s="133">
        <v>9650</v>
      </c>
      <c r="AC256" s="133">
        <v>24780.880000000001</v>
      </c>
      <c r="AD256" s="133">
        <v>9881.6</v>
      </c>
      <c r="AE256" s="133">
        <v>1609.1200000000001</v>
      </c>
      <c r="AF256" s="133">
        <v>77020.39</v>
      </c>
      <c r="AG256" s="133">
        <v>13001.41</v>
      </c>
      <c r="AH256" s="133">
        <v>0</v>
      </c>
      <c r="AI256" s="133">
        <v>15105.02</v>
      </c>
      <c r="AJ256" s="133">
        <v>14919.15</v>
      </c>
      <c r="AK256" s="133">
        <v>7739.66</v>
      </c>
      <c r="AL256" s="133">
        <v>27128.690000000002</v>
      </c>
      <c r="AM256" s="133">
        <v>175</v>
      </c>
      <c r="AN256" s="133">
        <v>10458.49</v>
      </c>
      <c r="AO256" s="133">
        <v>23660.66</v>
      </c>
      <c r="AP256" s="133">
        <v>0</v>
      </c>
      <c r="AQ256" s="133">
        <v>0</v>
      </c>
      <c r="AR256" s="133">
        <v>0</v>
      </c>
      <c r="AS256" s="133">
        <v>0</v>
      </c>
      <c r="AT256" s="133">
        <v>0</v>
      </c>
      <c r="AU256" s="134">
        <f t="shared" si="34"/>
        <v>-1587108.17</v>
      </c>
      <c r="AV256" s="135">
        <v>-303427.83</v>
      </c>
      <c r="AW256" s="158">
        <f t="shared" si="35"/>
        <v>0</v>
      </c>
      <c r="AX256" s="158">
        <f t="shared" si="36"/>
        <v>-102214.29999999999</v>
      </c>
      <c r="AY256" s="133">
        <v>0</v>
      </c>
      <c r="AZ256" s="133">
        <v>-205013</v>
      </c>
      <c r="BA256" s="133">
        <v>0</v>
      </c>
      <c r="BB256" s="133">
        <v>-11942.800000000001</v>
      </c>
      <c r="BC256" s="133">
        <v>-2680</v>
      </c>
      <c r="BD256" s="133">
        <v>-64710.21</v>
      </c>
      <c r="BE256" s="133">
        <v>-33547.64</v>
      </c>
      <c r="BF256" s="133">
        <v>0</v>
      </c>
      <c r="BG256" s="133">
        <v>0</v>
      </c>
      <c r="BH256" s="133">
        <v>-20163.2</v>
      </c>
      <c r="BI256" s="133">
        <v>-3200.83</v>
      </c>
      <c r="BJ256" s="133">
        <v>0</v>
      </c>
      <c r="BK256" s="133">
        <v>0</v>
      </c>
      <c r="BL256" s="133">
        <v>0</v>
      </c>
      <c r="BM256" s="133">
        <v>-20479</v>
      </c>
      <c r="BN256" s="133">
        <v>0</v>
      </c>
      <c r="BO256" s="133">
        <v>0</v>
      </c>
      <c r="BP256" s="133">
        <v>-37458.75</v>
      </c>
      <c r="BQ256" s="133">
        <v>-1992750.3</v>
      </c>
      <c r="BR256" s="144">
        <v>0</v>
      </c>
      <c r="BS256" s="144">
        <v>0</v>
      </c>
      <c r="BT256" s="144">
        <v>0</v>
      </c>
      <c r="BU256" s="155">
        <f t="shared" si="37"/>
        <v>0</v>
      </c>
      <c r="BV256" s="144">
        <v>0</v>
      </c>
      <c r="BW256" s="144">
        <v>102214.29999999999</v>
      </c>
      <c r="BX256" s="157">
        <f t="shared" si="38"/>
        <v>102214.29999999999</v>
      </c>
      <c r="BY256" s="145"/>
    </row>
    <row r="257" spans="1:77" x14ac:dyDescent="0.25">
      <c r="A257" s="87">
        <v>5207</v>
      </c>
      <c r="B257" s="88" t="s">
        <v>412</v>
      </c>
      <c r="C257" s="136">
        <v>0</v>
      </c>
      <c r="D257" s="181">
        <v>415</v>
      </c>
      <c r="E257" s="136">
        <v>0</v>
      </c>
      <c r="F257" s="136">
        <v>7.833333333333333</v>
      </c>
      <c r="G257" s="132" t="str">
        <f t="shared" si="32"/>
        <v>No</v>
      </c>
      <c r="H257" s="132" t="s">
        <v>220</v>
      </c>
      <c r="I257" s="132" t="str">
        <f t="shared" si="31"/>
        <v>400-499</v>
      </c>
      <c r="J257" s="132">
        <f>IF(G257=Benchmarking!$I$4,1,0)</f>
        <v>1</v>
      </c>
      <c r="K257" s="132">
        <f>IF(Benchmarking!$I$6="All",1,IF(Benchmarking!$I$6=H257,1,0))</f>
        <v>1</v>
      </c>
      <c r="L257" s="132">
        <f>IF(Benchmarking!$I$8="All",1,IF(Benchmarking!$I$8=I257,1,0))</f>
        <v>0</v>
      </c>
      <c r="M257" s="132">
        <f t="shared" si="33"/>
        <v>0</v>
      </c>
      <c r="N257" s="133">
        <v>970152.49</v>
      </c>
      <c r="O257" s="133">
        <v>562.16</v>
      </c>
      <c r="P257" s="133">
        <v>441493.3</v>
      </c>
      <c r="Q257" s="133">
        <v>37794.36</v>
      </c>
      <c r="R257" s="133">
        <v>80810.86</v>
      </c>
      <c r="S257" s="133">
        <v>0</v>
      </c>
      <c r="T257" s="133">
        <v>70343.400000000009</v>
      </c>
      <c r="U257" s="133">
        <v>2398.25</v>
      </c>
      <c r="V257" s="133">
        <v>8737.24</v>
      </c>
      <c r="W257" s="133">
        <v>12470.01</v>
      </c>
      <c r="X257" s="133">
        <v>9131.0400000000009</v>
      </c>
      <c r="Y257" s="133">
        <v>23671.25</v>
      </c>
      <c r="Z257" s="133">
        <v>13637.99</v>
      </c>
      <c r="AA257" s="133">
        <v>26577.850000000002</v>
      </c>
      <c r="AB257" s="133">
        <v>3771.42</v>
      </c>
      <c r="AC257" s="133">
        <v>18909.670000000002</v>
      </c>
      <c r="AD257" s="133">
        <v>11366.4</v>
      </c>
      <c r="AE257" s="133">
        <v>11302.69</v>
      </c>
      <c r="AF257" s="133">
        <v>123224.71</v>
      </c>
      <c r="AG257" s="133">
        <v>13321.08</v>
      </c>
      <c r="AH257" s="133">
        <v>0</v>
      </c>
      <c r="AI257" s="133">
        <v>19452.84</v>
      </c>
      <c r="AJ257" s="133">
        <v>15289.37</v>
      </c>
      <c r="AK257" s="133">
        <v>12180.43</v>
      </c>
      <c r="AL257" s="133">
        <v>65729.5</v>
      </c>
      <c r="AM257" s="133">
        <v>26830.25</v>
      </c>
      <c r="AN257" s="133">
        <v>37303.300000000003</v>
      </c>
      <c r="AO257" s="133">
        <v>17563.689999999999</v>
      </c>
      <c r="AP257" s="133">
        <v>0</v>
      </c>
      <c r="AQ257" s="133">
        <v>0</v>
      </c>
      <c r="AR257" s="133">
        <v>1522.31</v>
      </c>
      <c r="AS257" s="133">
        <v>0</v>
      </c>
      <c r="AT257" s="133">
        <v>0</v>
      </c>
      <c r="AU257" s="134">
        <f t="shared" si="34"/>
        <v>-1438148.22</v>
      </c>
      <c r="AV257" s="135">
        <v>-303799.78000000003</v>
      </c>
      <c r="AW257" s="158">
        <f t="shared" si="35"/>
        <v>0</v>
      </c>
      <c r="AX257" s="158">
        <f t="shared" si="36"/>
        <v>-60767.459999999992</v>
      </c>
      <c r="AY257" s="133">
        <v>0</v>
      </c>
      <c r="AZ257" s="133">
        <v>-86320</v>
      </c>
      <c r="BA257" s="133">
        <v>-1200</v>
      </c>
      <c r="BB257" s="133">
        <v>-172.06</v>
      </c>
      <c r="BC257" s="133">
        <v>-2045.82</v>
      </c>
      <c r="BD257" s="133">
        <v>-70041.600000000006</v>
      </c>
      <c r="BE257" s="133">
        <v>0</v>
      </c>
      <c r="BF257" s="133">
        <v>-14400</v>
      </c>
      <c r="BG257" s="133">
        <v>-9455.66</v>
      </c>
      <c r="BH257" s="133">
        <v>-7994</v>
      </c>
      <c r="BI257" s="133">
        <v>-2058.46</v>
      </c>
      <c r="BJ257" s="133">
        <v>0</v>
      </c>
      <c r="BK257" s="133">
        <v>0</v>
      </c>
      <c r="BL257" s="133">
        <v>0</v>
      </c>
      <c r="BM257" s="133">
        <v>-81228</v>
      </c>
      <c r="BN257" s="133">
        <v>0</v>
      </c>
      <c r="BO257" s="133">
        <v>-6682.5</v>
      </c>
      <c r="BP257" s="133">
        <v>-22978.55</v>
      </c>
      <c r="BQ257" s="133">
        <v>-1802715.46</v>
      </c>
      <c r="BR257" s="144">
        <v>0</v>
      </c>
      <c r="BS257" s="144">
        <v>0</v>
      </c>
      <c r="BT257" s="144">
        <v>0</v>
      </c>
      <c r="BU257" s="155">
        <f t="shared" si="37"/>
        <v>0</v>
      </c>
      <c r="BV257" s="144">
        <v>0</v>
      </c>
      <c r="BW257" s="144">
        <v>60767.459999999992</v>
      </c>
      <c r="BX257" s="157">
        <f t="shared" si="38"/>
        <v>60767.459999999992</v>
      </c>
      <c r="BY257" s="145"/>
    </row>
    <row r="258" spans="1:77" x14ac:dyDescent="0.25">
      <c r="A258" s="87">
        <v>5208</v>
      </c>
      <c r="B258" s="88" t="s">
        <v>413</v>
      </c>
      <c r="C258" s="136">
        <v>0</v>
      </c>
      <c r="D258" s="181">
        <v>200</v>
      </c>
      <c r="E258" s="136">
        <v>0</v>
      </c>
      <c r="F258" s="136">
        <v>1</v>
      </c>
      <c r="G258" s="132" t="str">
        <f t="shared" si="32"/>
        <v>No</v>
      </c>
      <c r="H258" s="132" t="s">
        <v>108</v>
      </c>
      <c r="I258" s="132" t="str">
        <f t="shared" si="31"/>
        <v>200-299</v>
      </c>
      <c r="J258" s="132">
        <f>IF(G258=Benchmarking!$I$4,1,0)</f>
        <v>1</v>
      </c>
      <c r="K258" s="132">
        <f>IF(Benchmarking!$I$6="All",1,IF(Benchmarking!$I$6=H258,1,0))</f>
        <v>1</v>
      </c>
      <c r="L258" s="132">
        <f>IF(Benchmarking!$I$8="All",1,IF(Benchmarking!$I$8=I258,1,0))</f>
        <v>0</v>
      </c>
      <c r="M258" s="132">
        <f t="shared" si="33"/>
        <v>0</v>
      </c>
      <c r="N258" s="133">
        <v>532905.30000000005</v>
      </c>
      <c r="O258" s="133">
        <v>1231.73</v>
      </c>
      <c r="P258" s="133">
        <v>123084.05</v>
      </c>
      <c r="Q258" s="133">
        <v>30869.66</v>
      </c>
      <c r="R258" s="133">
        <v>55929.5</v>
      </c>
      <c r="S258" s="133">
        <v>0</v>
      </c>
      <c r="T258" s="133">
        <v>5642.85</v>
      </c>
      <c r="U258" s="133">
        <v>2455.9500000000003</v>
      </c>
      <c r="V258" s="133">
        <v>4227.8999999999996</v>
      </c>
      <c r="W258" s="133">
        <v>6893.78</v>
      </c>
      <c r="X258" s="133">
        <v>4744.5600000000004</v>
      </c>
      <c r="Y258" s="133">
        <v>7085.43</v>
      </c>
      <c r="Z258" s="133">
        <v>4417.13</v>
      </c>
      <c r="AA258" s="133">
        <v>17253.28</v>
      </c>
      <c r="AB258" s="133">
        <v>9421.94</v>
      </c>
      <c r="AC258" s="133">
        <v>15765.45</v>
      </c>
      <c r="AD258" s="133">
        <v>4864</v>
      </c>
      <c r="AE258" s="133">
        <v>5581.9000000000005</v>
      </c>
      <c r="AF258" s="133">
        <v>42004.1</v>
      </c>
      <c r="AG258" s="133">
        <v>14859.380000000001</v>
      </c>
      <c r="AH258" s="133">
        <v>0</v>
      </c>
      <c r="AI258" s="133">
        <v>14466.9</v>
      </c>
      <c r="AJ258" s="133">
        <v>7040.52</v>
      </c>
      <c r="AK258" s="133">
        <v>3093.9</v>
      </c>
      <c r="AL258" s="133">
        <v>9468.34</v>
      </c>
      <c r="AM258" s="133">
        <v>41395</v>
      </c>
      <c r="AN258" s="133">
        <v>96930.3</v>
      </c>
      <c r="AO258" s="133">
        <v>25367.040000000001</v>
      </c>
      <c r="AP258" s="133">
        <v>0</v>
      </c>
      <c r="AQ258" s="133">
        <v>0</v>
      </c>
      <c r="AR258" s="133">
        <v>742.24</v>
      </c>
      <c r="AS258" s="133">
        <v>0</v>
      </c>
      <c r="AT258" s="133">
        <v>0</v>
      </c>
      <c r="AU258" s="134">
        <f t="shared" si="34"/>
        <v>-806206.53999999992</v>
      </c>
      <c r="AV258" s="135">
        <v>-112360.28</v>
      </c>
      <c r="AW258" s="158">
        <f t="shared" si="35"/>
        <v>0</v>
      </c>
      <c r="AX258" s="158">
        <f t="shared" si="36"/>
        <v>-1348.56</v>
      </c>
      <c r="AY258" s="133">
        <v>0</v>
      </c>
      <c r="AZ258" s="133">
        <v>-63180</v>
      </c>
      <c r="BA258" s="133">
        <v>0</v>
      </c>
      <c r="BB258" s="133">
        <v>-5000</v>
      </c>
      <c r="BC258" s="133">
        <v>-871.48</v>
      </c>
      <c r="BD258" s="133">
        <v>-6094.92</v>
      </c>
      <c r="BE258" s="133">
        <v>-47.22</v>
      </c>
      <c r="BF258" s="133">
        <v>-41687.800000000003</v>
      </c>
      <c r="BG258" s="133">
        <v>-1961.83</v>
      </c>
      <c r="BH258" s="133">
        <v>-6021.4800000000005</v>
      </c>
      <c r="BI258" s="133">
        <v>-985.08</v>
      </c>
      <c r="BJ258" s="133">
        <v>0</v>
      </c>
      <c r="BK258" s="133">
        <v>0</v>
      </c>
      <c r="BL258" s="133">
        <v>0</v>
      </c>
      <c r="BM258" s="133">
        <v>-18153</v>
      </c>
      <c r="BN258" s="133">
        <v>0</v>
      </c>
      <c r="BO258" s="133">
        <v>0</v>
      </c>
      <c r="BP258" s="133">
        <v>-14258.33</v>
      </c>
      <c r="BQ258" s="133">
        <v>-919915.38</v>
      </c>
      <c r="BR258" s="144">
        <v>0</v>
      </c>
      <c r="BS258" s="144">
        <v>0</v>
      </c>
      <c r="BT258" s="144">
        <v>0</v>
      </c>
      <c r="BU258" s="155">
        <f t="shared" si="37"/>
        <v>0</v>
      </c>
      <c r="BV258" s="144">
        <v>0</v>
      </c>
      <c r="BW258" s="144">
        <v>1348.56</v>
      </c>
      <c r="BX258" s="157">
        <f t="shared" si="38"/>
        <v>1348.56</v>
      </c>
      <c r="BY258" s="145"/>
    </row>
    <row r="259" spans="1:77" x14ac:dyDescent="0.25">
      <c r="A259" s="87">
        <v>5212</v>
      </c>
      <c r="B259" s="88" t="s">
        <v>11</v>
      </c>
      <c r="C259" s="136">
        <v>0</v>
      </c>
      <c r="D259" s="181">
        <v>171</v>
      </c>
      <c r="E259" s="136">
        <v>0</v>
      </c>
      <c r="F259" s="136">
        <v>3.75</v>
      </c>
      <c r="G259" s="132" t="str">
        <f t="shared" si="32"/>
        <v>No</v>
      </c>
      <c r="H259" s="132" t="s">
        <v>109</v>
      </c>
      <c r="I259" s="132" t="str">
        <f t="shared" ref="I259:I266" si="39">IFERROR(VLOOKUP($D259,$D$268:$F$273,3,TRUE),0)</f>
        <v>100-199</v>
      </c>
      <c r="J259" s="132">
        <f>IF(G259=Benchmarking!$I$4,1,0)</f>
        <v>1</v>
      </c>
      <c r="K259" s="132">
        <f>IF(Benchmarking!$I$6="All",1,IF(Benchmarking!$I$6=H259,1,0))</f>
        <v>1</v>
      </c>
      <c r="L259" s="132">
        <f>IF(Benchmarking!$I$8="All",1,IF(Benchmarking!$I$8=I259,1,0))</f>
        <v>1</v>
      </c>
      <c r="M259" s="132">
        <f t="shared" si="33"/>
        <v>1</v>
      </c>
      <c r="N259" s="133">
        <v>448909.13</v>
      </c>
      <c r="O259" s="133">
        <v>14899.56</v>
      </c>
      <c r="P259" s="133">
        <v>149509.06</v>
      </c>
      <c r="Q259" s="133">
        <v>10144.58</v>
      </c>
      <c r="R259" s="133">
        <v>46862.89</v>
      </c>
      <c r="S259" s="133">
        <v>0</v>
      </c>
      <c r="T259" s="133">
        <v>20389.77</v>
      </c>
      <c r="U259" s="133">
        <v>1076.93</v>
      </c>
      <c r="V259" s="133">
        <v>4145</v>
      </c>
      <c r="W259" s="133">
        <v>11855.08</v>
      </c>
      <c r="X259" s="133">
        <v>3580.8</v>
      </c>
      <c r="Y259" s="133">
        <v>4926.9800000000005</v>
      </c>
      <c r="Z259" s="133">
        <v>4847.8599999999997</v>
      </c>
      <c r="AA259" s="133">
        <v>16225.19</v>
      </c>
      <c r="AB259" s="133">
        <v>1660.93</v>
      </c>
      <c r="AC259" s="133">
        <v>8765.48</v>
      </c>
      <c r="AD259" s="133">
        <v>3942.4</v>
      </c>
      <c r="AE259" s="133">
        <v>7087.81</v>
      </c>
      <c r="AF259" s="133">
        <v>42868.17</v>
      </c>
      <c r="AG259" s="133">
        <v>15016.79</v>
      </c>
      <c r="AH259" s="133">
        <v>0</v>
      </c>
      <c r="AI259" s="133">
        <v>10934.36</v>
      </c>
      <c r="AJ259" s="133">
        <v>5313.6</v>
      </c>
      <c r="AK259" s="133">
        <v>2682.55</v>
      </c>
      <c r="AL259" s="133">
        <v>47043.76</v>
      </c>
      <c r="AM259" s="133">
        <v>4125.7</v>
      </c>
      <c r="AN259" s="133">
        <v>10129.56</v>
      </c>
      <c r="AO259" s="133">
        <v>13625.12</v>
      </c>
      <c r="AP259" s="133">
        <v>0</v>
      </c>
      <c r="AQ259" s="133">
        <v>0</v>
      </c>
      <c r="AR259" s="133">
        <v>0</v>
      </c>
      <c r="AS259" s="133">
        <v>0</v>
      </c>
      <c r="AT259" s="133">
        <v>0</v>
      </c>
      <c r="AU259" s="134">
        <f t="shared" si="34"/>
        <v>-632318.06999999995</v>
      </c>
      <c r="AV259" s="135">
        <v>-81114.509999999995</v>
      </c>
      <c r="AW259" s="158">
        <f t="shared" si="35"/>
        <v>0</v>
      </c>
      <c r="AX259" s="158">
        <f t="shared" si="36"/>
        <v>-28708.510000000002</v>
      </c>
      <c r="AY259" s="133">
        <v>0</v>
      </c>
      <c r="AZ259" s="133">
        <v>-25865</v>
      </c>
      <c r="BA259" s="133">
        <v>-1200</v>
      </c>
      <c r="BB259" s="133">
        <v>-962.92000000000007</v>
      </c>
      <c r="BC259" s="133">
        <v>0</v>
      </c>
      <c r="BD259" s="133">
        <v>-3432.81</v>
      </c>
      <c r="BE259" s="133">
        <v>-24.42</v>
      </c>
      <c r="BF259" s="133">
        <v>-5364</v>
      </c>
      <c r="BG259" s="133">
        <v>-4947.45</v>
      </c>
      <c r="BH259" s="133">
        <v>0</v>
      </c>
      <c r="BI259" s="133">
        <v>-6608.03</v>
      </c>
      <c r="BJ259" s="133">
        <v>0</v>
      </c>
      <c r="BK259" s="133">
        <v>0</v>
      </c>
      <c r="BL259" s="133">
        <v>0</v>
      </c>
      <c r="BM259" s="133">
        <v>-69997</v>
      </c>
      <c r="BN259" s="133">
        <v>0</v>
      </c>
      <c r="BO259" s="133">
        <v>-1780</v>
      </c>
      <c r="BP259" s="133">
        <v>-8000.2</v>
      </c>
      <c r="BQ259" s="133">
        <v>-742141.09</v>
      </c>
      <c r="BR259" s="144">
        <v>0</v>
      </c>
      <c r="BS259" s="144">
        <v>0</v>
      </c>
      <c r="BT259" s="144">
        <v>0</v>
      </c>
      <c r="BU259" s="155">
        <f t="shared" si="37"/>
        <v>0</v>
      </c>
      <c r="BV259" s="144">
        <v>0</v>
      </c>
      <c r="BW259" s="144">
        <v>28708.510000000002</v>
      </c>
      <c r="BX259" s="157">
        <f t="shared" si="38"/>
        <v>28708.510000000002</v>
      </c>
      <c r="BY259" s="145"/>
    </row>
    <row r="260" spans="1:77" x14ac:dyDescent="0.25">
      <c r="A260" s="87">
        <v>5213</v>
      </c>
      <c r="B260" s="88" t="s">
        <v>414</v>
      </c>
      <c r="C260" s="136">
        <v>0</v>
      </c>
      <c r="D260" s="181">
        <v>421</v>
      </c>
      <c r="E260" s="136">
        <v>0</v>
      </c>
      <c r="F260" s="136">
        <v>9.5</v>
      </c>
      <c r="G260" s="132" t="str">
        <f t="shared" si="32"/>
        <v>No</v>
      </c>
      <c r="H260" s="132" t="s">
        <v>220</v>
      </c>
      <c r="I260" s="132" t="str">
        <f t="shared" si="39"/>
        <v>400-499</v>
      </c>
      <c r="J260" s="132">
        <f>IF(G260=Benchmarking!$I$4,1,0)</f>
        <v>1</v>
      </c>
      <c r="K260" s="132">
        <f>IF(Benchmarking!$I$6="All",1,IF(Benchmarking!$I$6=H260,1,0))</f>
        <v>1</v>
      </c>
      <c r="L260" s="132">
        <f>IF(Benchmarking!$I$8="All",1,IF(Benchmarking!$I$8=I260,1,0))</f>
        <v>0</v>
      </c>
      <c r="M260" s="132">
        <f t="shared" si="33"/>
        <v>0</v>
      </c>
      <c r="N260" s="133">
        <v>996320.81</v>
      </c>
      <c r="O260" s="133">
        <v>5291.42</v>
      </c>
      <c r="P260" s="133">
        <v>347240.68</v>
      </c>
      <c r="Q260" s="133">
        <v>103968.26000000001</v>
      </c>
      <c r="R260" s="133">
        <v>99527.48</v>
      </c>
      <c r="S260" s="133">
        <v>0</v>
      </c>
      <c r="T260" s="133">
        <v>45917.08</v>
      </c>
      <c r="U260" s="133">
        <v>7401.12</v>
      </c>
      <c r="V260" s="133">
        <v>13442.880000000001</v>
      </c>
      <c r="W260" s="133">
        <v>829.34</v>
      </c>
      <c r="X260" s="133">
        <v>10834.39</v>
      </c>
      <c r="Y260" s="133">
        <v>11235.12</v>
      </c>
      <c r="Z260" s="133">
        <v>5045.1400000000003</v>
      </c>
      <c r="AA260" s="133">
        <v>10606.35</v>
      </c>
      <c r="AB260" s="133">
        <v>4470.43</v>
      </c>
      <c r="AC260" s="133">
        <v>20710.71</v>
      </c>
      <c r="AD260" s="133">
        <v>8550.4</v>
      </c>
      <c r="AE260" s="133">
        <v>21447.98</v>
      </c>
      <c r="AF260" s="133">
        <v>84895.11</v>
      </c>
      <c r="AG260" s="133">
        <v>15886.720000000001</v>
      </c>
      <c r="AH260" s="133">
        <v>0</v>
      </c>
      <c r="AI260" s="133">
        <v>20714.939999999999</v>
      </c>
      <c r="AJ260" s="133">
        <v>14272.83</v>
      </c>
      <c r="AK260" s="133">
        <v>1298.5</v>
      </c>
      <c r="AL260" s="133">
        <v>79240.2</v>
      </c>
      <c r="AM260" s="133">
        <v>36974.120000000003</v>
      </c>
      <c r="AN260" s="133">
        <v>37998.550000000003</v>
      </c>
      <c r="AO260" s="133">
        <v>51445.32</v>
      </c>
      <c r="AP260" s="133">
        <v>0</v>
      </c>
      <c r="AQ260" s="133">
        <v>0</v>
      </c>
      <c r="AR260" s="133">
        <v>71169.820000000007</v>
      </c>
      <c r="AS260" s="133">
        <v>0</v>
      </c>
      <c r="AT260" s="133">
        <v>0</v>
      </c>
      <c r="AU260" s="134">
        <f t="shared" si="34"/>
        <v>-1500598</v>
      </c>
      <c r="AV260" s="135">
        <v>-267732</v>
      </c>
      <c r="AW260" s="158">
        <f t="shared" si="35"/>
        <v>0</v>
      </c>
      <c r="AX260" s="158">
        <f t="shared" si="36"/>
        <v>-64492.040000000008</v>
      </c>
      <c r="AY260" s="133">
        <v>0</v>
      </c>
      <c r="AZ260" s="133">
        <v>-89770</v>
      </c>
      <c r="BA260" s="133">
        <v>-1200</v>
      </c>
      <c r="BB260" s="133">
        <v>-1596.98</v>
      </c>
      <c r="BC260" s="133">
        <v>-2860</v>
      </c>
      <c r="BD260" s="133">
        <v>-35927.270000000004</v>
      </c>
      <c r="BE260" s="133">
        <v>0</v>
      </c>
      <c r="BF260" s="133">
        <v>0</v>
      </c>
      <c r="BG260" s="133">
        <v>-7356.35</v>
      </c>
      <c r="BH260" s="133">
        <v>-11629.25</v>
      </c>
      <c r="BI260" s="133">
        <v>0</v>
      </c>
      <c r="BJ260" s="133">
        <v>0</v>
      </c>
      <c r="BK260" s="133">
        <v>0</v>
      </c>
      <c r="BL260" s="133">
        <v>0</v>
      </c>
      <c r="BM260" s="133">
        <v>-89397</v>
      </c>
      <c r="BN260" s="133">
        <v>0</v>
      </c>
      <c r="BO260" s="133">
        <v>0</v>
      </c>
      <c r="BP260" s="133">
        <v>-23746.880000000001</v>
      </c>
      <c r="BQ260" s="133">
        <v>-1832822.04</v>
      </c>
      <c r="BR260" s="144">
        <v>0</v>
      </c>
      <c r="BS260" s="144">
        <v>0</v>
      </c>
      <c r="BT260" s="144">
        <v>0</v>
      </c>
      <c r="BU260" s="155">
        <f t="shared" si="37"/>
        <v>0</v>
      </c>
      <c r="BV260" s="144">
        <v>0</v>
      </c>
      <c r="BW260" s="144">
        <v>64492.040000000008</v>
      </c>
      <c r="BX260" s="157">
        <f t="shared" si="38"/>
        <v>64492.040000000008</v>
      </c>
      <c r="BY260" s="145"/>
    </row>
    <row r="261" spans="1:77" x14ac:dyDescent="0.25">
      <c r="A261" s="87">
        <v>5214</v>
      </c>
      <c r="B261" s="88" t="s">
        <v>415</v>
      </c>
      <c r="C261" s="136">
        <v>0</v>
      </c>
      <c r="D261" s="181">
        <v>339</v>
      </c>
      <c r="E261" s="136">
        <v>0</v>
      </c>
      <c r="F261" s="136">
        <v>6.833333333333333</v>
      </c>
      <c r="G261" s="132" t="str">
        <f t="shared" si="32"/>
        <v>No</v>
      </c>
      <c r="H261" s="132" t="s">
        <v>220</v>
      </c>
      <c r="I261" s="132" t="str">
        <f t="shared" si="39"/>
        <v>300-399</v>
      </c>
      <c r="J261" s="132">
        <f>IF(G261=Benchmarking!$I$4,1,0)</f>
        <v>1</v>
      </c>
      <c r="K261" s="132">
        <f>IF(Benchmarking!$I$6="All",1,IF(Benchmarking!$I$6=H261,1,0))</f>
        <v>1</v>
      </c>
      <c r="L261" s="132">
        <f>IF(Benchmarking!$I$8="All",1,IF(Benchmarking!$I$8=I261,1,0))</f>
        <v>0</v>
      </c>
      <c r="M261" s="132">
        <f t="shared" si="33"/>
        <v>0</v>
      </c>
      <c r="N261" s="133">
        <v>738893.25</v>
      </c>
      <c r="O261" s="133">
        <v>0</v>
      </c>
      <c r="P261" s="133">
        <v>210105.87</v>
      </c>
      <c r="Q261" s="133">
        <v>61807.64</v>
      </c>
      <c r="R261" s="133">
        <v>95301.39</v>
      </c>
      <c r="S261" s="133">
        <v>0</v>
      </c>
      <c r="T261" s="133">
        <v>31033.14</v>
      </c>
      <c r="U261" s="133">
        <v>2474.5</v>
      </c>
      <c r="V261" s="133">
        <v>15123.800000000001</v>
      </c>
      <c r="W261" s="133">
        <v>665.83</v>
      </c>
      <c r="X261" s="133">
        <v>7564.42</v>
      </c>
      <c r="Y261" s="133">
        <v>49623.93</v>
      </c>
      <c r="Z261" s="133">
        <v>15377</v>
      </c>
      <c r="AA261" s="133">
        <v>4951.1400000000003</v>
      </c>
      <c r="AB261" s="133">
        <v>2073.2400000000002</v>
      </c>
      <c r="AC261" s="133">
        <v>34757.879999999997</v>
      </c>
      <c r="AD261" s="133">
        <v>6195.2</v>
      </c>
      <c r="AE261" s="133">
        <v>35393.15</v>
      </c>
      <c r="AF261" s="133">
        <v>106119.71</v>
      </c>
      <c r="AG261" s="133">
        <v>9826.16</v>
      </c>
      <c r="AH261" s="133">
        <v>0</v>
      </c>
      <c r="AI261" s="133">
        <v>41651.33</v>
      </c>
      <c r="AJ261" s="133">
        <v>11458.95</v>
      </c>
      <c r="AK261" s="133">
        <v>421.3</v>
      </c>
      <c r="AL261" s="133">
        <v>83502.259999999995</v>
      </c>
      <c r="AM261" s="133">
        <v>107783.46</v>
      </c>
      <c r="AN261" s="133">
        <v>39953.160000000003</v>
      </c>
      <c r="AO261" s="133">
        <v>35440.550000000003</v>
      </c>
      <c r="AP261" s="133">
        <v>0</v>
      </c>
      <c r="AQ261" s="133">
        <v>0</v>
      </c>
      <c r="AR261" s="133">
        <v>53238.36</v>
      </c>
      <c r="AS261" s="133">
        <v>0</v>
      </c>
      <c r="AT261" s="133">
        <v>0</v>
      </c>
      <c r="AU261" s="134">
        <f t="shared" si="34"/>
        <v>-1235644.8699999999</v>
      </c>
      <c r="AV261" s="135">
        <v>-251029.81</v>
      </c>
      <c r="AW261" s="158">
        <f t="shared" si="35"/>
        <v>0</v>
      </c>
      <c r="AX261" s="158">
        <f t="shared" si="36"/>
        <v>-69528.91</v>
      </c>
      <c r="AY261" s="133">
        <v>0</v>
      </c>
      <c r="AZ261" s="133">
        <v>-89355</v>
      </c>
      <c r="BA261" s="133">
        <v>0</v>
      </c>
      <c r="BB261" s="133">
        <v>-417.28000000000003</v>
      </c>
      <c r="BC261" s="133">
        <v>-535.4</v>
      </c>
      <c r="BD261" s="133">
        <v>0</v>
      </c>
      <c r="BE261" s="133">
        <v>-5487.8</v>
      </c>
      <c r="BF261" s="133">
        <v>0</v>
      </c>
      <c r="BG261" s="133">
        <v>0</v>
      </c>
      <c r="BH261" s="133">
        <v>-838</v>
      </c>
      <c r="BI261" s="133">
        <v>-17150.5</v>
      </c>
      <c r="BJ261" s="133">
        <v>0</v>
      </c>
      <c r="BK261" s="133">
        <v>0</v>
      </c>
      <c r="BL261" s="133">
        <v>0</v>
      </c>
      <c r="BM261" s="133">
        <v>-66324</v>
      </c>
      <c r="BN261" s="133">
        <v>0</v>
      </c>
      <c r="BO261" s="133">
        <v>0</v>
      </c>
      <c r="BP261" s="133">
        <v>-20892.3</v>
      </c>
      <c r="BQ261" s="133">
        <v>-1556203.5899999999</v>
      </c>
      <c r="BR261" s="144">
        <v>0</v>
      </c>
      <c r="BS261" s="144">
        <v>0</v>
      </c>
      <c r="BT261" s="144">
        <v>0</v>
      </c>
      <c r="BU261" s="155">
        <f t="shared" si="37"/>
        <v>0</v>
      </c>
      <c r="BV261" s="144">
        <v>0</v>
      </c>
      <c r="BW261" s="144">
        <v>69528.91</v>
      </c>
      <c r="BX261" s="157">
        <f t="shared" si="38"/>
        <v>69528.91</v>
      </c>
      <c r="BY261" s="145"/>
    </row>
    <row r="262" spans="1:77" x14ac:dyDescent="0.25">
      <c r="A262" s="87">
        <v>5218</v>
      </c>
      <c r="B262" s="88" t="s">
        <v>19</v>
      </c>
      <c r="C262" s="136">
        <v>32</v>
      </c>
      <c r="D262" s="181">
        <v>289</v>
      </c>
      <c r="E262" s="136">
        <v>0</v>
      </c>
      <c r="F262" s="136">
        <v>9.25</v>
      </c>
      <c r="G262" s="132" t="str">
        <f t="shared" si="32"/>
        <v>Yes</v>
      </c>
      <c r="H262" s="132" t="s">
        <v>220</v>
      </c>
      <c r="I262" s="132" t="str">
        <f t="shared" si="39"/>
        <v>200-299</v>
      </c>
      <c r="J262" s="132">
        <f>IF(G262=Benchmarking!$I$4,1,0)</f>
        <v>0</v>
      </c>
      <c r="K262" s="132">
        <f>IF(Benchmarking!$I$6="All",1,IF(Benchmarking!$I$6=H262,1,0))</f>
        <v>1</v>
      </c>
      <c r="L262" s="132">
        <f>IF(Benchmarking!$I$8="All",1,IF(Benchmarking!$I$8=I262,1,0))</f>
        <v>0</v>
      </c>
      <c r="M262" s="132">
        <f t="shared" si="33"/>
        <v>0</v>
      </c>
      <c r="N262" s="133">
        <v>720387.06</v>
      </c>
      <c r="O262" s="133">
        <v>20416.420000000002</v>
      </c>
      <c r="P262" s="133">
        <v>336196.69</v>
      </c>
      <c r="Q262" s="133">
        <v>85950.17</v>
      </c>
      <c r="R262" s="133">
        <v>91813.150000000009</v>
      </c>
      <c r="S262" s="133">
        <v>45679.42</v>
      </c>
      <c r="T262" s="133">
        <v>43724.43</v>
      </c>
      <c r="U262" s="133">
        <v>29122.11</v>
      </c>
      <c r="V262" s="133">
        <v>7310.92</v>
      </c>
      <c r="W262" s="133">
        <v>5061.1000000000004</v>
      </c>
      <c r="X262" s="133">
        <v>6828.4800000000005</v>
      </c>
      <c r="Y262" s="133">
        <v>5428.74</v>
      </c>
      <c r="Z262" s="133">
        <v>6839.7300000000005</v>
      </c>
      <c r="AA262" s="133">
        <v>3299.64</v>
      </c>
      <c r="AB262" s="133">
        <v>4478.82</v>
      </c>
      <c r="AC262" s="133">
        <v>26855.38</v>
      </c>
      <c r="AD262" s="133">
        <v>8345.6</v>
      </c>
      <c r="AE262" s="133">
        <v>13815.49</v>
      </c>
      <c r="AF262" s="133">
        <v>82604.89</v>
      </c>
      <c r="AG262" s="133">
        <v>17572.38</v>
      </c>
      <c r="AH262" s="133">
        <v>0</v>
      </c>
      <c r="AI262" s="133">
        <v>14138.880000000001</v>
      </c>
      <c r="AJ262" s="133">
        <v>11025.59</v>
      </c>
      <c r="AK262" s="133">
        <v>3392.69</v>
      </c>
      <c r="AL262" s="133">
        <v>31444.34</v>
      </c>
      <c r="AM262" s="133">
        <v>2489.6</v>
      </c>
      <c r="AN262" s="133">
        <v>26351.08</v>
      </c>
      <c r="AO262" s="133">
        <v>61039.1</v>
      </c>
      <c r="AP262" s="133">
        <v>0</v>
      </c>
      <c r="AQ262" s="133">
        <v>0</v>
      </c>
      <c r="AR262" s="133">
        <v>0</v>
      </c>
      <c r="AS262" s="133">
        <v>0</v>
      </c>
      <c r="AT262" s="133">
        <v>0</v>
      </c>
      <c r="AU262" s="134">
        <f t="shared" si="34"/>
        <v>-1236491.3599999999</v>
      </c>
      <c r="AV262" s="135">
        <v>-183954.35</v>
      </c>
      <c r="AW262" s="158">
        <f t="shared" si="35"/>
        <v>0</v>
      </c>
      <c r="AX262" s="158">
        <f t="shared" si="36"/>
        <v>-67264.63</v>
      </c>
      <c r="AY262" s="133">
        <v>0</v>
      </c>
      <c r="AZ262" s="133">
        <v>-89988</v>
      </c>
      <c r="BA262" s="133">
        <v>0</v>
      </c>
      <c r="BB262" s="133">
        <v>-30084.18</v>
      </c>
      <c r="BC262" s="133">
        <v>-801</v>
      </c>
      <c r="BD262" s="133">
        <v>-19873.939999999999</v>
      </c>
      <c r="BE262" s="133">
        <v>-18861.7</v>
      </c>
      <c r="BF262" s="133">
        <v>0</v>
      </c>
      <c r="BG262" s="133">
        <v>0</v>
      </c>
      <c r="BH262" s="133">
        <v>-31026.11</v>
      </c>
      <c r="BI262" s="133">
        <v>-1350.5</v>
      </c>
      <c r="BJ262" s="133">
        <v>0</v>
      </c>
      <c r="BK262" s="133">
        <v>0</v>
      </c>
      <c r="BL262" s="133">
        <v>0</v>
      </c>
      <c r="BM262" s="133">
        <v>-49386</v>
      </c>
      <c r="BN262" s="133">
        <v>0</v>
      </c>
      <c r="BO262" s="133">
        <v>-1095</v>
      </c>
      <c r="BP262" s="133">
        <v>-19507.71</v>
      </c>
      <c r="BQ262" s="133">
        <v>-1487710.34</v>
      </c>
      <c r="BR262" s="144">
        <v>0</v>
      </c>
      <c r="BS262" s="144">
        <v>0</v>
      </c>
      <c r="BT262" s="144">
        <v>0</v>
      </c>
      <c r="BU262" s="155">
        <f t="shared" si="37"/>
        <v>0</v>
      </c>
      <c r="BV262" s="144">
        <v>0</v>
      </c>
      <c r="BW262" s="144">
        <v>67264.63</v>
      </c>
      <c r="BX262" s="157">
        <f t="shared" si="38"/>
        <v>67264.63</v>
      </c>
      <c r="BY262" s="145"/>
    </row>
    <row r="263" spans="1:77" x14ac:dyDescent="0.25">
      <c r="A263" s="87">
        <v>5221</v>
      </c>
      <c r="B263" s="88" t="s">
        <v>20</v>
      </c>
      <c r="C263" s="136">
        <v>0</v>
      </c>
      <c r="D263" s="181">
        <v>436</v>
      </c>
      <c r="E263" s="136">
        <v>18.5</v>
      </c>
      <c r="F263" s="136">
        <v>9.6666666666666661</v>
      </c>
      <c r="G263" s="132" t="str">
        <f t="shared" si="32"/>
        <v>No</v>
      </c>
      <c r="H263" s="132" t="s">
        <v>220</v>
      </c>
      <c r="I263" s="132" t="str">
        <f t="shared" si="39"/>
        <v>400-499</v>
      </c>
      <c r="J263" s="132">
        <f>IF(G263=Benchmarking!$I$4,1,0)</f>
        <v>1</v>
      </c>
      <c r="K263" s="132">
        <f>IF(Benchmarking!$I$6="All",1,IF(Benchmarking!$I$6=H263,1,0))</f>
        <v>1</v>
      </c>
      <c r="L263" s="132">
        <f>IF(Benchmarking!$I$8="All",1,IF(Benchmarking!$I$8=I263,1,0))</f>
        <v>0</v>
      </c>
      <c r="M263" s="132">
        <f t="shared" si="33"/>
        <v>0</v>
      </c>
      <c r="N263" s="133">
        <v>1363118.54</v>
      </c>
      <c r="O263" s="133">
        <v>0</v>
      </c>
      <c r="P263" s="133">
        <v>535475.76</v>
      </c>
      <c r="Q263" s="133">
        <v>92919.87</v>
      </c>
      <c r="R263" s="133">
        <v>110660.53</v>
      </c>
      <c r="S263" s="133">
        <v>0</v>
      </c>
      <c r="T263" s="133">
        <v>104506.16</v>
      </c>
      <c r="U263" s="133">
        <v>1824.77</v>
      </c>
      <c r="V263" s="133">
        <v>7974.97</v>
      </c>
      <c r="W263" s="133">
        <v>830.30000000000007</v>
      </c>
      <c r="X263" s="133">
        <v>9780.1200000000008</v>
      </c>
      <c r="Y263" s="133">
        <v>16167.720000000001</v>
      </c>
      <c r="Z263" s="133">
        <v>11847.550000000001</v>
      </c>
      <c r="AA263" s="133">
        <v>8746.36</v>
      </c>
      <c r="AB263" s="133">
        <v>13941.44</v>
      </c>
      <c r="AC263" s="133">
        <v>30746.53</v>
      </c>
      <c r="AD263" s="133">
        <v>8134.25</v>
      </c>
      <c r="AE263" s="133">
        <v>11928.08</v>
      </c>
      <c r="AF263" s="133">
        <v>68471.490000000005</v>
      </c>
      <c r="AG263" s="133">
        <v>37952.910000000003</v>
      </c>
      <c r="AH263" s="133">
        <v>0</v>
      </c>
      <c r="AI263" s="133">
        <v>9099.7800000000007</v>
      </c>
      <c r="AJ263" s="133">
        <v>14512.77</v>
      </c>
      <c r="AK263" s="133">
        <v>5217.7300000000005</v>
      </c>
      <c r="AL263" s="133">
        <v>66930.960000000006</v>
      </c>
      <c r="AM263" s="133">
        <v>0</v>
      </c>
      <c r="AN263" s="133">
        <v>6343.92</v>
      </c>
      <c r="AO263" s="133">
        <v>16028.050000000001</v>
      </c>
      <c r="AP263" s="133">
        <v>0</v>
      </c>
      <c r="AQ263" s="133">
        <v>0</v>
      </c>
      <c r="AR263" s="133">
        <v>0</v>
      </c>
      <c r="AS263" s="133">
        <v>0</v>
      </c>
      <c r="AT263" s="133">
        <v>0</v>
      </c>
      <c r="AU263" s="134">
        <f t="shared" si="34"/>
        <v>-1567690.1099999999</v>
      </c>
      <c r="AV263" s="135">
        <v>-308619.28999999998</v>
      </c>
      <c r="AW263" s="158">
        <f t="shared" si="35"/>
        <v>-181256.46</v>
      </c>
      <c r="AX263" s="158">
        <f t="shared" si="36"/>
        <v>-70002.129999999976</v>
      </c>
      <c r="AY263" s="133">
        <v>0</v>
      </c>
      <c r="AZ263" s="133">
        <v>-173205</v>
      </c>
      <c r="BA263" s="133">
        <v>-1200</v>
      </c>
      <c r="BB263" s="133">
        <v>-40218.83</v>
      </c>
      <c r="BC263" s="133">
        <v>-8921.66</v>
      </c>
      <c r="BD263" s="133">
        <v>-53356.76</v>
      </c>
      <c r="BE263" s="133">
        <v>0</v>
      </c>
      <c r="BF263" s="133">
        <v>0</v>
      </c>
      <c r="BG263" s="133">
        <v>-13328.94</v>
      </c>
      <c r="BH263" s="133">
        <v>-9931.66</v>
      </c>
      <c r="BI263" s="133">
        <v>-5063.63</v>
      </c>
      <c r="BJ263" s="133">
        <v>0</v>
      </c>
      <c r="BK263" s="133">
        <v>0</v>
      </c>
      <c r="BL263" s="133">
        <v>0</v>
      </c>
      <c r="BM263" s="133">
        <v>-59893</v>
      </c>
      <c r="BN263" s="133">
        <v>0</v>
      </c>
      <c r="BO263" s="133">
        <v>-2895</v>
      </c>
      <c r="BP263" s="133">
        <v>-35206.14</v>
      </c>
      <c r="BQ263" s="133">
        <v>-2127567.9899999998</v>
      </c>
      <c r="BR263" s="144">
        <v>0</v>
      </c>
      <c r="BS263" s="144">
        <v>120000</v>
      </c>
      <c r="BT263" s="144">
        <v>61256.459999999985</v>
      </c>
      <c r="BU263" s="155">
        <f t="shared" si="37"/>
        <v>181256.46</v>
      </c>
      <c r="BV263" s="144">
        <v>0</v>
      </c>
      <c r="BW263" s="144">
        <v>70002.129999999976</v>
      </c>
      <c r="BX263" s="157">
        <f t="shared" si="38"/>
        <v>70002.129999999976</v>
      </c>
      <c r="BY263" s="145"/>
    </row>
    <row r="264" spans="1:77" x14ac:dyDescent="0.25">
      <c r="A264" s="87">
        <v>5223</v>
      </c>
      <c r="B264" s="88" t="s">
        <v>416</v>
      </c>
      <c r="C264" s="136">
        <v>0</v>
      </c>
      <c r="D264" s="181">
        <v>252</v>
      </c>
      <c r="E264" s="136">
        <v>0</v>
      </c>
      <c r="F264" s="136">
        <v>5.25</v>
      </c>
      <c r="G264" s="132" t="str">
        <f t="shared" si="32"/>
        <v>No</v>
      </c>
      <c r="H264" s="132" t="s">
        <v>108</v>
      </c>
      <c r="I264" s="132" t="str">
        <f t="shared" si="39"/>
        <v>200-299</v>
      </c>
      <c r="J264" s="132">
        <f>IF(G264=Benchmarking!$I$4,1,0)</f>
        <v>1</v>
      </c>
      <c r="K264" s="132">
        <f>IF(Benchmarking!$I$6="All",1,IF(Benchmarking!$I$6=H264,1,0))</f>
        <v>1</v>
      </c>
      <c r="L264" s="132">
        <f>IF(Benchmarking!$I$8="All",1,IF(Benchmarking!$I$8=I264,1,0))</f>
        <v>0</v>
      </c>
      <c r="M264" s="132">
        <f t="shared" si="33"/>
        <v>0</v>
      </c>
      <c r="N264" s="133">
        <v>488711.04000000004</v>
      </c>
      <c r="O264" s="133">
        <v>0</v>
      </c>
      <c r="P264" s="133">
        <v>310941.11</v>
      </c>
      <c r="Q264" s="133">
        <v>55634.62</v>
      </c>
      <c r="R264" s="133">
        <v>90692.57</v>
      </c>
      <c r="S264" s="133">
        <v>0</v>
      </c>
      <c r="T264" s="133">
        <v>25464.07</v>
      </c>
      <c r="U264" s="133">
        <v>7353.72</v>
      </c>
      <c r="V264" s="133">
        <v>11043.83</v>
      </c>
      <c r="W264" s="133">
        <v>4360.9400000000005</v>
      </c>
      <c r="X264" s="133">
        <v>5550.24</v>
      </c>
      <c r="Y264" s="133">
        <v>28351.22</v>
      </c>
      <c r="Z264" s="133">
        <v>7429.78</v>
      </c>
      <c r="AA264" s="133">
        <v>7372.39</v>
      </c>
      <c r="AB264" s="133">
        <v>1260.77</v>
      </c>
      <c r="AC264" s="133">
        <v>2892.03</v>
      </c>
      <c r="AD264" s="133">
        <v>25199.5</v>
      </c>
      <c r="AE264" s="133">
        <v>10395.620000000001</v>
      </c>
      <c r="AF264" s="133">
        <v>50113.68</v>
      </c>
      <c r="AG264" s="133">
        <v>6651.37</v>
      </c>
      <c r="AH264" s="133">
        <v>0</v>
      </c>
      <c r="AI264" s="133">
        <v>16159.28</v>
      </c>
      <c r="AJ264" s="133">
        <v>8236.08</v>
      </c>
      <c r="AK264" s="133">
        <v>14248.2</v>
      </c>
      <c r="AL264" s="133">
        <v>27714.190000000002</v>
      </c>
      <c r="AM264" s="133">
        <v>1194</v>
      </c>
      <c r="AN264" s="133">
        <v>13938.710000000001</v>
      </c>
      <c r="AO264" s="133">
        <v>23599.41</v>
      </c>
      <c r="AP264" s="133">
        <v>0</v>
      </c>
      <c r="AQ264" s="133">
        <v>0</v>
      </c>
      <c r="AR264" s="133">
        <v>19039.95</v>
      </c>
      <c r="AS264" s="133">
        <v>0</v>
      </c>
      <c r="AT264" s="133">
        <v>0</v>
      </c>
      <c r="AU264" s="134">
        <f t="shared" si="34"/>
        <v>-946968.17999999982</v>
      </c>
      <c r="AV264" s="135">
        <v>-123922.82</v>
      </c>
      <c r="AW264" s="158">
        <f t="shared" si="35"/>
        <v>0</v>
      </c>
      <c r="AX264" s="158">
        <f t="shared" si="36"/>
        <v>-30432.920000000002</v>
      </c>
      <c r="AY264" s="133">
        <v>0</v>
      </c>
      <c r="AZ264" s="133">
        <v>-109945</v>
      </c>
      <c r="BA264" s="133">
        <v>-1000</v>
      </c>
      <c r="BB264" s="133">
        <v>-1500</v>
      </c>
      <c r="BC264" s="133">
        <v>-44</v>
      </c>
      <c r="BD264" s="133">
        <v>-30202.53</v>
      </c>
      <c r="BE264" s="133">
        <v>0</v>
      </c>
      <c r="BF264" s="133">
        <v>-3900</v>
      </c>
      <c r="BG264" s="133">
        <v>0</v>
      </c>
      <c r="BH264" s="133">
        <v>-1586.8</v>
      </c>
      <c r="BI264" s="133">
        <v>-16410.3</v>
      </c>
      <c r="BJ264" s="133">
        <v>0</v>
      </c>
      <c r="BK264" s="133">
        <v>0</v>
      </c>
      <c r="BL264" s="133">
        <v>0</v>
      </c>
      <c r="BM264" s="133">
        <v>-18460</v>
      </c>
      <c r="BN264" s="133">
        <v>0</v>
      </c>
      <c r="BO264" s="133">
        <v>0</v>
      </c>
      <c r="BP264" s="133">
        <v>-20899.37</v>
      </c>
      <c r="BQ264" s="133">
        <v>-1101323.92</v>
      </c>
      <c r="BR264" s="144">
        <v>0</v>
      </c>
      <c r="BS264" s="144">
        <v>0</v>
      </c>
      <c r="BT264" s="144">
        <v>0</v>
      </c>
      <c r="BU264" s="155">
        <f t="shared" si="37"/>
        <v>0</v>
      </c>
      <c r="BV264" s="144">
        <v>0</v>
      </c>
      <c r="BW264" s="144">
        <v>30432.920000000002</v>
      </c>
      <c r="BX264" s="157">
        <f t="shared" si="38"/>
        <v>30432.920000000002</v>
      </c>
      <c r="BY264" s="145"/>
    </row>
    <row r="265" spans="1:77" x14ac:dyDescent="0.25">
      <c r="A265" s="87">
        <v>5225</v>
      </c>
      <c r="B265" s="88" t="s">
        <v>21</v>
      </c>
      <c r="C265" s="136">
        <v>0</v>
      </c>
      <c r="D265" s="181">
        <v>187</v>
      </c>
      <c r="E265" s="136">
        <v>0</v>
      </c>
      <c r="F265" s="136">
        <v>7.916666666666667</v>
      </c>
      <c r="G265" s="132" t="str">
        <f t="shared" si="32"/>
        <v>No</v>
      </c>
      <c r="H265" s="132" t="s">
        <v>220</v>
      </c>
      <c r="I265" s="132" t="str">
        <f t="shared" si="39"/>
        <v>100-199</v>
      </c>
      <c r="J265" s="132">
        <f>IF(G265=Benchmarking!$I$4,1,0)</f>
        <v>1</v>
      </c>
      <c r="K265" s="132">
        <f>IF(Benchmarking!$I$6="All",1,IF(Benchmarking!$I$6=H265,1,0))</f>
        <v>1</v>
      </c>
      <c r="L265" s="132">
        <f>IF(Benchmarking!$I$8="All",1,IF(Benchmarking!$I$8=I265,1,0))</f>
        <v>1</v>
      </c>
      <c r="M265" s="132">
        <f t="shared" si="33"/>
        <v>1</v>
      </c>
      <c r="N265" s="133">
        <v>528536.81000000006</v>
      </c>
      <c r="O265" s="133">
        <v>0</v>
      </c>
      <c r="P265" s="133">
        <v>224045.14</v>
      </c>
      <c r="Q265" s="133">
        <v>43429.700000000004</v>
      </c>
      <c r="R265" s="133">
        <v>57645.04</v>
      </c>
      <c r="S265" s="133">
        <v>41904.090000000004</v>
      </c>
      <c r="T265" s="133">
        <v>17010.13</v>
      </c>
      <c r="U265" s="133">
        <v>30.8</v>
      </c>
      <c r="V265" s="133">
        <v>5814.45</v>
      </c>
      <c r="W265" s="133">
        <v>342</v>
      </c>
      <c r="X265" s="133">
        <v>4028.4</v>
      </c>
      <c r="Y265" s="133">
        <v>21863.39</v>
      </c>
      <c r="Z265" s="133">
        <v>3500.4700000000003</v>
      </c>
      <c r="AA265" s="133">
        <v>4547.57</v>
      </c>
      <c r="AB265" s="133">
        <v>3799.6800000000003</v>
      </c>
      <c r="AC265" s="133">
        <v>11832.34</v>
      </c>
      <c r="AD265" s="133">
        <v>3507.2000000000003</v>
      </c>
      <c r="AE265" s="133">
        <v>3340.19</v>
      </c>
      <c r="AF265" s="133">
        <v>47544.56</v>
      </c>
      <c r="AG265" s="133">
        <v>38806.660000000003</v>
      </c>
      <c r="AH265" s="133">
        <v>0</v>
      </c>
      <c r="AI265" s="133">
        <v>10789.47</v>
      </c>
      <c r="AJ265" s="133">
        <v>5977.8</v>
      </c>
      <c r="AK265" s="133">
        <v>134.99</v>
      </c>
      <c r="AL265" s="133">
        <v>17131.670000000002</v>
      </c>
      <c r="AM265" s="133">
        <v>3568</v>
      </c>
      <c r="AN265" s="133">
        <v>2599.84</v>
      </c>
      <c r="AO265" s="133">
        <v>26797.29</v>
      </c>
      <c r="AP265" s="133">
        <v>0</v>
      </c>
      <c r="AQ265" s="133">
        <v>0</v>
      </c>
      <c r="AR265" s="133">
        <v>0</v>
      </c>
      <c r="AS265" s="133">
        <v>0</v>
      </c>
      <c r="AT265" s="133">
        <v>0</v>
      </c>
      <c r="AU265" s="134">
        <f t="shared" si="34"/>
        <v>-728507.31</v>
      </c>
      <c r="AV265" s="135">
        <v>-106582.7</v>
      </c>
      <c r="AW265" s="158">
        <f t="shared" si="35"/>
        <v>0</v>
      </c>
      <c r="AX265" s="158">
        <f t="shared" si="36"/>
        <v>-94527.99</v>
      </c>
      <c r="AY265" s="133">
        <v>0</v>
      </c>
      <c r="AZ265" s="133">
        <v>-73905</v>
      </c>
      <c r="BA265" s="133">
        <v>0</v>
      </c>
      <c r="BB265" s="133">
        <v>-1681.56</v>
      </c>
      <c r="BC265" s="133">
        <v>-3469.48</v>
      </c>
      <c r="BD265" s="133">
        <v>-368.46</v>
      </c>
      <c r="BE265" s="133">
        <v>-17833.600000000002</v>
      </c>
      <c r="BF265" s="133">
        <v>0</v>
      </c>
      <c r="BG265" s="133">
        <v>-7387.16</v>
      </c>
      <c r="BH265" s="133">
        <v>-3114.7000000000003</v>
      </c>
      <c r="BI265" s="133">
        <v>-2852.64</v>
      </c>
      <c r="BJ265" s="133">
        <v>0</v>
      </c>
      <c r="BK265" s="133">
        <v>0</v>
      </c>
      <c r="BL265" s="133">
        <v>0</v>
      </c>
      <c r="BM265" s="133">
        <v>-41272</v>
      </c>
      <c r="BN265" s="133">
        <v>0</v>
      </c>
      <c r="BO265" s="133">
        <v>0</v>
      </c>
      <c r="BP265" s="133">
        <v>-15408.54</v>
      </c>
      <c r="BQ265" s="133">
        <v>-929618</v>
      </c>
      <c r="BR265" s="144">
        <v>0</v>
      </c>
      <c r="BS265" s="144">
        <v>0</v>
      </c>
      <c r="BT265" s="144">
        <v>0</v>
      </c>
      <c r="BU265" s="155">
        <f t="shared" si="37"/>
        <v>0</v>
      </c>
      <c r="BV265" s="144">
        <v>0</v>
      </c>
      <c r="BW265" s="144">
        <v>94527.99</v>
      </c>
      <c r="BX265" s="157">
        <f t="shared" si="38"/>
        <v>94527.99</v>
      </c>
      <c r="BY265" s="145"/>
    </row>
    <row r="266" spans="1:77" x14ac:dyDescent="0.25">
      <c r="A266" s="87">
        <v>5226</v>
      </c>
      <c r="B266" s="88" t="s">
        <v>22</v>
      </c>
      <c r="C266" s="136">
        <v>0</v>
      </c>
      <c r="D266" s="181">
        <v>490</v>
      </c>
      <c r="E266" s="136">
        <v>0</v>
      </c>
      <c r="F266" s="136">
        <v>12.833333333333334</v>
      </c>
      <c r="G266" s="132" t="str">
        <f t="shared" si="32"/>
        <v>No</v>
      </c>
      <c r="H266" s="132" t="s">
        <v>108</v>
      </c>
      <c r="I266" s="132" t="str">
        <f t="shared" si="39"/>
        <v>400-499</v>
      </c>
      <c r="J266" s="132">
        <f>IF(G266=Benchmarking!$I$4,1,0)</f>
        <v>1</v>
      </c>
      <c r="K266" s="132">
        <f>IF(Benchmarking!$I$6="All",1,IF(Benchmarking!$I$6=H266,1,0))</f>
        <v>1</v>
      </c>
      <c r="L266" s="132">
        <f>IF(Benchmarking!$I$8="All",1,IF(Benchmarking!$I$8=I266,1,0))</f>
        <v>0</v>
      </c>
      <c r="M266" s="132">
        <f t="shared" si="33"/>
        <v>0</v>
      </c>
      <c r="N266" s="133">
        <v>1140951.21</v>
      </c>
      <c r="O266" s="133">
        <v>0</v>
      </c>
      <c r="P266" s="133">
        <v>663852.02</v>
      </c>
      <c r="Q266" s="133">
        <v>67625.05</v>
      </c>
      <c r="R266" s="133">
        <v>97371.37</v>
      </c>
      <c r="S266" s="133">
        <v>10511.37</v>
      </c>
      <c r="T266" s="133">
        <v>102269.41</v>
      </c>
      <c r="U266" s="133">
        <v>3013.2000000000003</v>
      </c>
      <c r="V266" s="133">
        <v>6984.83</v>
      </c>
      <c r="W266" s="133">
        <v>961.4</v>
      </c>
      <c r="X266" s="133">
        <v>11324.32</v>
      </c>
      <c r="Y266" s="133">
        <v>13476.54</v>
      </c>
      <c r="Z266" s="133">
        <v>5017.1000000000004</v>
      </c>
      <c r="AA266" s="133">
        <v>4548.53</v>
      </c>
      <c r="AB266" s="133">
        <v>4535</v>
      </c>
      <c r="AC266" s="133">
        <v>27216.79</v>
      </c>
      <c r="AD266" s="133">
        <v>10188.800000000001</v>
      </c>
      <c r="AE266" s="133">
        <v>20063.93</v>
      </c>
      <c r="AF266" s="133">
        <v>121457.19</v>
      </c>
      <c r="AG266" s="133">
        <v>11809.710000000001</v>
      </c>
      <c r="AH266" s="133">
        <v>0</v>
      </c>
      <c r="AI266" s="133">
        <v>17225.760000000002</v>
      </c>
      <c r="AJ266" s="133">
        <v>17833.900000000001</v>
      </c>
      <c r="AK266" s="133">
        <v>18163.04</v>
      </c>
      <c r="AL266" s="133">
        <v>23792.52</v>
      </c>
      <c r="AM266" s="133">
        <v>9825.75</v>
      </c>
      <c r="AN266" s="133">
        <v>122796.22</v>
      </c>
      <c r="AO266" s="133">
        <v>42402.36</v>
      </c>
      <c r="AP266" s="133">
        <v>0</v>
      </c>
      <c r="AQ266" s="133">
        <v>0</v>
      </c>
      <c r="AR266" s="133">
        <v>0</v>
      </c>
      <c r="AS266" s="133">
        <v>0</v>
      </c>
      <c r="AT266" s="133">
        <v>0</v>
      </c>
      <c r="AU266" s="134">
        <f t="shared" si="34"/>
        <v>-1775646.8100000003</v>
      </c>
      <c r="AV266" s="135">
        <v>-401563.04</v>
      </c>
      <c r="AW266" s="158">
        <f t="shared" si="35"/>
        <v>0</v>
      </c>
      <c r="AX266" s="158">
        <f t="shared" si="36"/>
        <v>-99826.989999999991</v>
      </c>
      <c r="AY266" s="133">
        <v>0</v>
      </c>
      <c r="AZ266" s="133">
        <v>-134160</v>
      </c>
      <c r="BA266" s="133">
        <v>0</v>
      </c>
      <c r="BB266" s="133">
        <v>-2867.9700000000003</v>
      </c>
      <c r="BC266" s="133">
        <v>-4412</v>
      </c>
      <c r="BD266" s="133">
        <v>-112599.24</v>
      </c>
      <c r="BE266" s="133">
        <v>0</v>
      </c>
      <c r="BF266" s="133">
        <v>0</v>
      </c>
      <c r="BG266" s="133">
        <v>-3464.41</v>
      </c>
      <c r="BH266" s="133">
        <v>-28926.5</v>
      </c>
      <c r="BI266" s="133">
        <v>-8443.7900000000009</v>
      </c>
      <c r="BJ266" s="133">
        <v>0</v>
      </c>
      <c r="BK266" s="133">
        <v>0</v>
      </c>
      <c r="BL266" s="133">
        <v>0</v>
      </c>
      <c r="BM266" s="133">
        <v>-21051</v>
      </c>
      <c r="BN266" s="133">
        <v>0</v>
      </c>
      <c r="BO266" s="133">
        <v>-2190</v>
      </c>
      <c r="BP266" s="133">
        <v>-32118.55</v>
      </c>
      <c r="BQ266" s="133">
        <v>-2277036.8400000003</v>
      </c>
      <c r="BR266" s="144">
        <v>0</v>
      </c>
      <c r="BS266" s="144">
        <v>0</v>
      </c>
      <c r="BT266" s="144">
        <v>0</v>
      </c>
      <c r="BU266" s="155">
        <f t="shared" si="37"/>
        <v>0</v>
      </c>
      <c r="BV266" s="144">
        <v>0</v>
      </c>
      <c r="BW266" s="144">
        <v>99826.989999999991</v>
      </c>
      <c r="BX266" s="157">
        <f t="shared" si="38"/>
        <v>99826.989999999991</v>
      </c>
      <c r="BY266" s="145"/>
    </row>
    <row r="267" spans="1:77" s="160" customFormat="1" ht="16.5" thickBot="1" x14ac:dyDescent="0.3">
      <c r="A267" s="183"/>
      <c r="B267" s="185"/>
      <c r="C267" s="85"/>
      <c r="N267" s="160">
        <v>35</v>
      </c>
      <c r="O267" s="160">
        <v>36</v>
      </c>
      <c r="P267" s="160">
        <v>37</v>
      </c>
      <c r="Q267" s="160">
        <v>38</v>
      </c>
      <c r="R267" s="160">
        <v>39</v>
      </c>
      <c r="S267" s="160">
        <v>40</v>
      </c>
      <c r="T267" s="160">
        <v>41</v>
      </c>
      <c r="U267" s="160">
        <v>42</v>
      </c>
      <c r="V267" s="160">
        <v>43</v>
      </c>
      <c r="W267" s="160">
        <v>44</v>
      </c>
      <c r="X267" s="160">
        <v>45</v>
      </c>
      <c r="Y267" s="185">
        <v>46</v>
      </c>
      <c r="Z267" s="185">
        <v>47</v>
      </c>
      <c r="AA267" s="185">
        <v>48</v>
      </c>
      <c r="AB267" s="185">
        <v>49</v>
      </c>
      <c r="AC267" s="185">
        <v>50</v>
      </c>
      <c r="AD267" s="160">
        <v>51</v>
      </c>
      <c r="AE267" s="160">
        <v>52</v>
      </c>
      <c r="AF267" s="160">
        <v>53</v>
      </c>
      <c r="AG267" s="160">
        <v>54</v>
      </c>
      <c r="AH267" s="160">
        <v>55</v>
      </c>
      <c r="AI267" s="160">
        <v>56</v>
      </c>
      <c r="AJ267" s="185">
        <v>57</v>
      </c>
      <c r="AK267" s="185">
        <v>58</v>
      </c>
      <c r="AL267" s="185">
        <v>59</v>
      </c>
      <c r="AM267" s="160">
        <v>60</v>
      </c>
      <c r="AN267" s="160">
        <v>61</v>
      </c>
      <c r="AO267" s="185">
        <v>62</v>
      </c>
      <c r="AP267" s="185">
        <v>63</v>
      </c>
      <c r="AQ267" s="160">
        <v>64</v>
      </c>
      <c r="AR267" s="160">
        <v>65</v>
      </c>
      <c r="AS267" s="160">
        <v>66</v>
      </c>
      <c r="AT267" s="160">
        <v>67</v>
      </c>
      <c r="AY267" s="160">
        <v>75</v>
      </c>
      <c r="AZ267" s="160">
        <v>76</v>
      </c>
      <c r="BA267" s="160">
        <v>77</v>
      </c>
      <c r="BB267" s="160">
        <v>78</v>
      </c>
      <c r="BC267" s="160">
        <v>79</v>
      </c>
      <c r="BD267" s="160">
        <v>80</v>
      </c>
      <c r="BE267" s="160">
        <v>81</v>
      </c>
      <c r="BF267" s="160">
        <v>82</v>
      </c>
      <c r="BG267" s="160">
        <v>83</v>
      </c>
      <c r="BH267" s="160">
        <v>84</v>
      </c>
      <c r="BI267" s="160">
        <v>85</v>
      </c>
      <c r="BJ267" s="160">
        <v>87</v>
      </c>
      <c r="BK267" s="160">
        <v>88</v>
      </c>
      <c r="BL267" s="160">
        <v>89</v>
      </c>
      <c r="BM267" s="160">
        <v>90</v>
      </c>
      <c r="BN267" s="160">
        <v>91</v>
      </c>
      <c r="BO267" s="160">
        <v>92</v>
      </c>
      <c r="BP267" s="160">
        <v>93</v>
      </c>
      <c r="BV267" s="85"/>
      <c r="BW267" s="85"/>
    </row>
    <row r="268" spans="1:77" s="142" customFormat="1" x14ac:dyDescent="0.2">
      <c r="A268" s="141"/>
      <c r="C268" s="85"/>
      <c r="D268" s="186">
        <v>0</v>
      </c>
      <c r="E268" s="187">
        <v>99</v>
      </c>
      <c r="F268" s="188" t="s">
        <v>247</v>
      </c>
      <c r="N268" s="142">
        <v>35</v>
      </c>
      <c r="O268" s="142">
        <v>36</v>
      </c>
      <c r="P268" s="142">
        <v>37</v>
      </c>
      <c r="Q268" s="142">
        <v>38</v>
      </c>
      <c r="R268" s="142">
        <v>39</v>
      </c>
      <c r="S268" s="142">
        <v>40</v>
      </c>
      <c r="T268" s="142">
        <v>41</v>
      </c>
      <c r="U268" s="142">
        <v>42</v>
      </c>
      <c r="V268" s="142">
        <v>43</v>
      </c>
      <c r="W268" s="142">
        <v>44</v>
      </c>
      <c r="X268" s="142">
        <v>45</v>
      </c>
      <c r="Y268" s="142">
        <v>46</v>
      </c>
      <c r="Z268" s="142">
        <v>47</v>
      </c>
      <c r="AA268" s="142">
        <v>48</v>
      </c>
      <c r="AB268" s="142">
        <v>49</v>
      </c>
      <c r="AC268" s="142">
        <v>50</v>
      </c>
      <c r="AD268" s="142">
        <v>51</v>
      </c>
      <c r="AE268" s="142">
        <v>52</v>
      </c>
      <c r="AF268" s="142">
        <v>53</v>
      </c>
      <c r="AG268" s="142">
        <v>54</v>
      </c>
      <c r="AH268" s="142">
        <v>55</v>
      </c>
      <c r="AI268" s="142">
        <v>56</v>
      </c>
      <c r="AJ268" s="142">
        <v>57</v>
      </c>
      <c r="AK268" s="142">
        <v>58</v>
      </c>
      <c r="AL268" s="142">
        <v>59</v>
      </c>
      <c r="AM268" s="142">
        <v>60</v>
      </c>
      <c r="AN268" s="142">
        <v>61</v>
      </c>
      <c r="AO268" s="142">
        <v>62</v>
      </c>
      <c r="AP268" s="142">
        <v>63</v>
      </c>
      <c r="AQ268" s="142">
        <v>64</v>
      </c>
      <c r="AR268" s="142">
        <v>65</v>
      </c>
      <c r="AS268" s="142">
        <v>66</v>
      </c>
      <c r="AT268" s="142">
        <v>67</v>
      </c>
      <c r="AU268" s="160"/>
      <c r="AV268" s="160"/>
      <c r="AW268" s="142" t="s">
        <v>258</v>
      </c>
      <c r="AX268" s="142" t="s">
        <v>261</v>
      </c>
      <c r="AY268" s="142">
        <v>75</v>
      </c>
      <c r="AZ268" s="142">
        <v>76</v>
      </c>
      <c r="BA268" s="142">
        <v>77</v>
      </c>
      <c r="BB268" s="142">
        <v>78</v>
      </c>
      <c r="BC268" s="142">
        <v>79</v>
      </c>
      <c r="BD268" s="142">
        <v>80</v>
      </c>
      <c r="BE268" s="142">
        <v>81</v>
      </c>
      <c r="BF268" s="142">
        <v>82</v>
      </c>
      <c r="BG268" s="142">
        <v>83</v>
      </c>
      <c r="BH268" s="142">
        <v>84</v>
      </c>
      <c r="BI268" s="142">
        <v>85</v>
      </c>
      <c r="BJ268" s="142">
        <v>87</v>
      </c>
      <c r="BK268" s="142">
        <v>88</v>
      </c>
      <c r="BL268" s="142">
        <v>89</v>
      </c>
      <c r="BP268" s="142">
        <v>90</v>
      </c>
      <c r="BQ268" s="142">
        <v>72</v>
      </c>
      <c r="BR268" s="142">
        <v>74</v>
      </c>
      <c r="BV268" s="85"/>
      <c r="BW268" s="85"/>
    </row>
    <row r="269" spans="1:77" s="142" customFormat="1" x14ac:dyDescent="0.2">
      <c r="A269" s="141"/>
      <c r="C269" s="85"/>
      <c r="D269" s="189">
        <v>100</v>
      </c>
      <c r="E269" s="190">
        <v>199</v>
      </c>
      <c r="F269" s="191" t="s">
        <v>244</v>
      </c>
      <c r="N269" s="142" t="s">
        <v>65</v>
      </c>
      <c r="O269" s="142" t="s">
        <v>66</v>
      </c>
      <c r="P269" s="142" t="s">
        <v>67</v>
      </c>
      <c r="Q269" s="142" t="s">
        <v>68</v>
      </c>
      <c r="R269" s="142" t="s">
        <v>69</v>
      </c>
      <c r="S269" s="142" t="s">
        <v>70</v>
      </c>
      <c r="T269" s="142" t="s">
        <v>71</v>
      </c>
      <c r="U269" s="142" t="s">
        <v>72</v>
      </c>
      <c r="V269" s="142" t="s">
        <v>73</v>
      </c>
      <c r="W269" s="142" t="s">
        <v>74</v>
      </c>
      <c r="X269" s="142" t="s">
        <v>75</v>
      </c>
      <c r="Y269" s="142" t="s">
        <v>76</v>
      </c>
      <c r="Z269" s="142" t="s">
        <v>77</v>
      </c>
      <c r="AA269" s="142" t="s">
        <v>78</v>
      </c>
      <c r="AB269" s="142" t="s">
        <v>79</v>
      </c>
      <c r="AC269" s="142" t="s">
        <v>80</v>
      </c>
      <c r="AD269" s="142" t="s">
        <v>81</v>
      </c>
      <c r="AE269" s="142" t="s">
        <v>82</v>
      </c>
      <c r="AF269" s="142" t="s">
        <v>83</v>
      </c>
      <c r="AG269" s="142" t="s">
        <v>84</v>
      </c>
      <c r="AH269" s="142" t="s">
        <v>85</v>
      </c>
      <c r="AI269" s="142" t="s">
        <v>86</v>
      </c>
      <c r="AJ269" s="142" t="s">
        <v>87</v>
      </c>
      <c r="AK269" s="142" t="s">
        <v>88</v>
      </c>
      <c r="AL269" s="142" t="s">
        <v>89</v>
      </c>
      <c r="AM269" s="142" t="s">
        <v>90</v>
      </c>
      <c r="AN269" s="142" t="s">
        <v>91</v>
      </c>
      <c r="AO269" s="142" t="s">
        <v>92</v>
      </c>
      <c r="AP269" s="142" t="s">
        <v>418</v>
      </c>
      <c r="AQ269" s="142" t="s">
        <v>93</v>
      </c>
      <c r="AR269" s="142" t="s">
        <v>94</v>
      </c>
      <c r="AS269" s="142" t="s">
        <v>14</v>
      </c>
      <c r="AT269" s="142" t="s">
        <v>15</v>
      </c>
      <c r="AU269" s="160"/>
      <c r="AV269" s="160"/>
      <c r="AW269" s="142" t="s">
        <v>259</v>
      </c>
      <c r="AX269" s="142" t="s">
        <v>262</v>
      </c>
      <c r="AY269" s="142" t="s">
        <v>97</v>
      </c>
      <c r="AZ269" s="142" t="s">
        <v>98</v>
      </c>
      <c r="BA269" s="142" t="s">
        <v>99</v>
      </c>
      <c r="BB269" s="142" t="s">
        <v>100</v>
      </c>
      <c r="BC269" s="142" t="s">
        <v>101</v>
      </c>
      <c r="BD269" s="142" t="s">
        <v>101</v>
      </c>
      <c r="BE269" s="142" t="s">
        <v>102</v>
      </c>
      <c r="BF269" s="142" t="s">
        <v>103</v>
      </c>
      <c r="BG269" s="142" t="s">
        <v>104</v>
      </c>
      <c r="BH269" s="142" t="s">
        <v>105</v>
      </c>
      <c r="BI269" s="142" t="s">
        <v>106</v>
      </c>
      <c r="BJ269" s="142" t="s">
        <v>16</v>
      </c>
      <c r="BK269" s="142" t="s">
        <v>17</v>
      </c>
      <c r="BL269" s="142" t="s">
        <v>18</v>
      </c>
      <c r="BP269" s="142" t="s">
        <v>209</v>
      </c>
      <c r="BQ269" s="142" t="s">
        <v>95</v>
      </c>
      <c r="BR269" s="142" t="s">
        <v>257</v>
      </c>
      <c r="BV269" s="85"/>
      <c r="BW269" s="85"/>
    </row>
    <row r="270" spans="1:77" x14ac:dyDescent="0.25">
      <c r="D270" s="189">
        <v>200</v>
      </c>
      <c r="E270" s="192">
        <v>299</v>
      </c>
      <c r="F270" s="193" t="s">
        <v>242</v>
      </c>
      <c r="AU270" s="160"/>
      <c r="AV270" s="160"/>
      <c r="AW270" s="142" t="s">
        <v>260</v>
      </c>
    </row>
    <row r="271" spans="1:77" x14ac:dyDescent="0.25">
      <c r="D271" s="189">
        <v>300</v>
      </c>
      <c r="E271" s="192">
        <v>399</v>
      </c>
      <c r="F271" s="193" t="s">
        <v>243</v>
      </c>
      <c r="AU271" s="160"/>
      <c r="AV271" s="160"/>
    </row>
    <row r="272" spans="1:77" x14ac:dyDescent="0.25">
      <c r="D272" s="189">
        <v>400</v>
      </c>
      <c r="E272" s="192">
        <v>499</v>
      </c>
      <c r="F272" s="193" t="s">
        <v>245</v>
      </c>
      <c r="AU272" s="160"/>
      <c r="AV272" s="160"/>
    </row>
    <row r="273" spans="1:69" ht="16.5" thickBot="1" x14ac:dyDescent="0.3">
      <c r="D273" s="194">
        <v>500</v>
      </c>
      <c r="E273" s="195">
        <v>1000000</v>
      </c>
      <c r="F273" s="196" t="s">
        <v>246</v>
      </c>
      <c r="AU273" s="160"/>
      <c r="AV273" s="160"/>
    </row>
    <row r="274" spans="1:69" x14ac:dyDescent="0.2">
      <c r="A274" s="162"/>
      <c r="B274" s="162" t="s">
        <v>436</v>
      </c>
      <c r="D274" s="182"/>
      <c r="E274" s="182"/>
      <c r="F274" s="182"/>
      <c r="G274" s="182"/>
      <c r="H274" s="182"/>
      <c r="I274" s="182"/>
      <c r="J274" s="182"/>
      <c r="K274" s="182"/>
      <c r="L274" s="182"/>
      <c r="M274" s="182"/>
      <c r="N274" s="182"/>
      <c r="O274" s="182"/>
      <c r="P274" s="182"/>
      <c r="Q274" s="182"/>
      <c r="R274" s="182"/>
      <c r="S274" s="182"/>
      <c r="T274" s="182"/>
      <c r="U274" s="182"/>
      <c r="V274" s="182"/>
      <c r="W274" s="182"/>
      <c r="X274" s="182"/>
      <c r="Y274" s="88" t="s">
        <v>76</v>
      </c>
      <c r="Z274" s="88" t="s">
        <v>77</v>
      </c>
      <c r="AA274" s="88" t="s">
        <v>78</v>
      </c>
      <c r="AB274" s="88" t="s">
        <v>79</v>
      </c>
      <c r="AC274" s="88" t="s">
        <v>80</v>
      </c>
      <c r="AD274" s="182"/>
      <c r="AE274" s="182"/>
      <c r="AF274" s="182"/>
      <c r="AG274" s="182"/>
      <c r="AH274" s="182"/>
      <c r="AI274" s="182"/>
      <c r="AJ274" s="88" t="s">
        <v>87</v>
      </c>
      <c r="AK274" s="88" t="s">
        <v>88</v>
      </c>
      <c r="AL274" s="88" t="s">
        <v>89</v>
      </c>
      <c r="AM274" s="182"/>
      <c r="AN274" s="182"/>
      <c r="AO274" s="88" t="s">
        <v>92</v>
      </c>
      <c r="AP274" s="88" t="s">
        <v>418</v>
      </c>
      <c r="AQ274" s="182"/>
      <c r="AR274" s="182"/>
      <c r="AS274" s="182"/>
      <c r="AT274" s="182"/>
      <c r="AU274" s="160"/>
      <c r="AV274" s="160"/>
      <c r="AW274" s="182"/>
      <c r="AX274" s="182"/>
      <c r="AY274" s="182"/>
      <c r="AZ274" s="182"/>
      <c r="BA274" s="182"/>
      <c r="BB274" s="182"/>
      <c r="BC274" s="182"/>
      <c r="BD274" s="182"/>
      <c r="BE274" s="182"/>
      <c r="BF274" s="182"/>
      <c r="BG274" s="182"/>
      <c r="BH274" s="182"/>
      <c r="BI274" s="182"/>
      <c r="BJ274" s="182"/>
      <c r="BK274" s="182"/>
      <c r="BL274" s="182"/>
      <c r="BM274" s="182"/>
      <c r="BN274" s="182"/>
      <c r="BO274" s="182"/>
      <c r="BP274" s="182"/>
      <c r="BQ274" s="182"/>
    </row>
    <row r="275" spans="1:69" x14ac:dyDescent="0.2">
      <c r="A275" s="162">
        <v>2689</v>
      </c>
      <c r="B275" s="162" t="s">
        <v>437</v>
      </c>
      <c r="D275" s="182"/>
      <c r="E275" s="182"/>
      <c r="F275" s="182"/>
      <c r="G275" s="182"/>
      <c r="H275" s="182"/>
      <c r="I275" s="182"/>
      <c r="J275" s="182"/>
      <c r="K275" s="182"/>
      <c r="L275" s="182"/>
      <c r="M275" s="182"/>
      <c r="N275" s="182"/>
      <c r="O275" s="182"/>
      <c r="P275" s="182"/>
      <c r="Q275" s="182"/>
      <c r="R275" s="182"/>
      <c r="S275" s="182"/>
      <c r="T275" s="182"/>
      <c r="U275" s="182"/>
      <c r="V275" s="182"/>
      <c r="W275" s="182"/>
      <c r="X275" s="182"/>
      <c r="Y275" s="163">
        <f>'PFI Adjustments'!D8</f>
        <v>17559.863019179633</v>
      </c>
      <c r="Z275" s="163">
        <f>'PFI Adjustments'!E8</f>
        <v>2694.6444101964084</v>
      </c>
      <c r="AA275" s="163">
        <f>'PFI Adjustments'!F8</f>
        <v>44268.182804133416</v>
      </c>
      <c r="AB275" s="163">
        <f>'PFI Adjustments'!G8</f>
        <v>2611.5648751271956</v>
      </c>
      <c r="AC275" s="163">
        <f>'PFI Adjustments'!H8</f>
        <v>4815.91</v>
      </c>
      <c r="AD275" s="182"/>
      <c r="AE275" s="182"/>
      <c r="AF275" s="182"/>
      <c r="AG275" s="182"/>
      <c r="AH275" s="182"/>
      <c r="AI275" s="182"/>
      <c r="AJ275" s="163">
        <f>'PFI Adjustments'!I8</f>
        <v>23352.838803537576</v>
      </c>
      <c r="AK275" s="163">
        <f>'PFI Adjustments'!J8</f>
        <v>91315.727728848768</v>
      </c>
      <c r="AL275" s="163">
        <f>'PFI Adjustments'!K8</f>
        <v>47556.291665789504</v>
      </c>
      <c r="AM275" s="182"/>
      <c r="AN275" s="182"/>
      <c r="AO275" s="163">
        <f>'PFI Adjustments'!L8</f>
        <v>39788.936693187512</v>
      </c>
      <c r="AP275" s="163">
        <v>0</v>
      </c>
      <c r="AQ275" s="182"/>
      <c r="AR275" s="182"/>
      <c r="AS275" s="182"/>
      <c r="AT275" s="182"/>
      <c r="AU275" s="160"/>
      <c r="AV275" s="135">
        <v>-218621.37</v>
      </c>
      <c r="AW275" s="182"/>
      <c r="AX275" s="182"/>
      <c r="AY275" s="182"/>
      <c r="AZ275" s="182"/>
      <c r="BA275" s="182"/>
      <c r="BB275" s="182"/>
      <c r="BC275" s="182"/>
      <c r="BD275" s="182"/>
      <c r="BE275" s="182"/>
      <c r="BF275" s="182"/>
      <c r="BG275" s="182"/>
      <c r="BH275" s="182"/>
      <c r="BI275" s="182"/>
      <c r="BJ275" s="182"/>
      <c r="BK275" s="182"/>
      <c r="BL275" s="182"/>
      <c r="BM275" s="182"/>
      <c r="BN275" s="182"/>
      <c r="BO275" s="182"/>
      <c r="BP275" s="182"/>
      <c r="BQ275" s="182"/>
    </row>
  </sheetData>
  <autoFilter ref="A2:BY275"/>
  <mergeCells count="3">
    <mergeCell ref="BR1:BT1"/>
    <mergeCell ref="BV1:BW1"/>
    <mergeCell ref="E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workbookViewId="0">
      <selection activeCell="D12" sqref="D12"/>
    </sheetView>
  </sheetViews>
  <sheetFormatPr defaultRowHeight="12.75" x14ac:dyDescent="0.2"/>
  <cols>
    <col min="1" max="1" width="6.42578125" style="164" bestFit="1" customWidth="1"/>
    <col min="2" max="2" width="34.28515625" style="164" bestFit="1" customWidth="1"/>
    <col min="3" max="3" width="13.85546875" style="164" customWidth="1"/>
    <col min="4" max="4" width="9.5703125" style="165" bestFit="1" customWidth="1"/>
    <col min="5" max="5" width="8.5703125" style="165" bestFit="1" customWidth="1"/>
    <col min="6" max="6" width="9.5703125" style="165" bestFit="1" customWidth="1"/>
    <col min="7" max="7" width="8.5703125" style="165" bestFit="1" customWidth="1"/>
    <col min="8" max="8" width="9.5703125" style="165" bestFit="1" customWidth="1"/>
    <col min="9" max="9" width="10" style="165" customWidth="1"/>
    <col min="10" max="10" width="10.5703125" style="165" bestFit="1" customWidth="1"/>
    <col min="11" max="12" width="9.5703125" style="165" bestFit="1" customWidth="1"/>
    <col min="13" max="13" width="2.42578125" style="164" customWidth="1"/>
    <col min="14" max="15" width="6.28515625" style="164" bestFit="1" customWidth="1"/>
    <col min="16" max="16" width="7.28515625" style="164" bestFit="1" customWidth="1"/>
    <col min="17" max="17" width="6.28515625" style="164" bestFit="1" customWidth="1"/>
    <col min="18" max="18" width="7.28515625" style="164" bestFit="1" customWidth="1"/>
    <col min="19" max="19" width="6.28515625" style="164" bestFit="1" customWidth="1"/>
    <col min="20" max="21" width="7.28515625" style="164" bestFit="1" customWidth="1"/>
    <col min="22" max="22" width="6.28515625" style="164" bestFit="1" customWidth="1"/>
    <col min="23" max="23" width="10.140625" style="164" bestFit="1" customWidth="1"/>
    <col min="24" max="16384" width="9.140625" style="164"/>
  </cols>
  <sheetData>
    <row r="1" spans="1:23" ht="12.75" customHeight="1" x14ac:dyDescent="0.2">
      <c r="A1" s="164" t="s">
        <v>438</v>
      </c>
      <c r="D1" s="165" t="s">
        <v>76</v>
      </c>
      <c r="E1" s="165" t="s">
        <v>77</v>
      </c>
      <c r="F1" s="165" t="s">
        <v>78</v>
      </c>
      <c r="G1" s="165" t="s">
        <v>79</v>
      </c>
      <c r="H1" s="165" t="s">
        <v>80</v>
      </c>
      <c r="I1" s="165" t="s">
        <v>87</v>
      </c>
      <c r="J1" s="165" t="s">
        <v>88</v>
      </c>
      <c r="K1" s="165" t="s">
        <v>89</v>
      </c>
      <c r="L1" s="165" t="s">
        <v>92</v>
      </c>
    </row>
    <row r="2" spans="1:23" s="169" customFormat="1" ht="63.75" x14ac:dyDescent="0.2">
      <c r="A2" s="166">
        <v>2689</v>
      </c>
      <c r="B2" s="166" t="s">
        <v>437</v>
      </c>
      <c r="C2" s="167" t="str">
        <f>"Closedown figures from 20"&amp;RIGHT(Benchmarking!C1,5)&amp;CHAR(10)&amp;" Checking Spreadsheet"</f>
        <v>Closedown figures from 2021-22
 Checking Spreadsheet</v>
      </c>
      <c r="D2" s="168">
        <v>1851.94</v>
      </c>
      <c r="E2" s="168">
        <v>339.98</v>
      </c>
      <c r="F2" s="168">
        <v>13240.37</v>
      </c>
      <c r="G2" s="168">
        <v>1487.47</v>
      </c>
      <c r="H2" s="168">
        <v>4815.91</v>
      </c>
      <c r="I2" s="168">
        <v>10745.81</v>
      </c>
      <c r="J2" s="168">
        <v>2145.96</v>
      </c>
      <c r="K2" s="168">
        <v>445.04</v>
      </c>
      <c r="L2" s="168">
        <v>20278.72</v>
      </c>
    </row>
    <row r="4" spans="1:23" x14ac:dyDescent="0.2">
      <c r="N4" s="164" t="s">
        <v>439</v>
      </c>
    </row>
    <row r="5" spans="1:23" s="169" customFormat="1" ht="63.75" x14ac:dyDescent="0.2">
      <c r="A5" s="219" t="s">
        <v>438</v>
      </c>
      <c r="B5" s="220"/>
      <c r="C5" s="170" t="str">
        <f>"E28B total from 
20"&amp;RIGHT(Benchmarking!C1,5)&amp;CHAR(10)&amp;" Checking Spreadsheet"</f>
        <v>E28B total from 
2021-22
 Checking Spreadsheet</v>
      </c>
      <c r="D5" s="171" t="s">
        <v>76</v>
      </c>
      <c r="E5" s="171" t="s">
        <v>77</v>
      </c>
      <c r="F5" s="171" t="s">
        <v>78</v>
      </c>
      <c r="G5" s="171" t="s">
        <v>79</v>
      </c>
      <c r="H5" s="171" t="s">
        <v>80</v>
      </c>
      <c r="I5" s="171" t="s">
        <v>87</v>
      </c>
      <c r="J5" s="171" t="s">
        <v>88</v>
      </c>
      <c r="K5" s="171" t="s">
        <v>89</v>
      </c>
      <c r="L5" s="171" t="s">
        <v>92</v>
      </c>
      <c r="N5" s="172" t="s">
        <v>76</v>
      </c>
      <c r="O5" s="172" t="s">
        <v>77</v>
      </c>
      <c r="P5" s="172" t="s">
        <v>78</v>
      </c>
      <c r="Q5" s="172" t="s">
        <v>79</v>
      </c>
      <c r="R5" s="172" t="s">
        <v>80</v>
      </c>
      <c r="S5" s="173" t="s">
        <v>87</v>
      </c>
      <c r="T5" s="173" t="s">
        <v>88</v>
      </c>
      <c r="U5" s="173" t="s">
        <v>89</v>
      </c>
      <c r="V5" s="173" t="s">
        <v>92</v>
      </c>
      <c r="W5" s="173" t="s">
        <v>440</v>
      </c>
    </row>
    <row r="6" spans="1:23" x14ac:dyDescent="0.2">
      <c r="A6" s="166">
        <v>2689</v>
      </c>
      <c r="B6" s="166" t="s">
        <v>437</v>
      </c>
      <c r="C6" s="174">
        <v>218612.76</v>
      </c>
      <c r="D6" s="175">
        <f t="shared" ref="D6:L6" si="0">$C6*N6</f>
        <v>15707.923019179632</v>
      </c>
      <c r="E6" s="175">
        <f t="shared" si="0"/>
        <v>2354.6644101964084</v>
      </c>
      <c r="F6" s="175">
        <f t="shared" si="0"/>
        <v>31027.812804133413</v>
      </c>
      <c r="G6" s="175">
        <f t="shared" si="0"/>
        <v>1124.0948751271956</v>
      </c>
      <c r="H6" s="175">
        <f t="shared" si="0"/>
        <v>0</v>
      </c>
      <c r="I6" s="175">
        <f t="shared" si="0"/>
        <v>12607.028803537578</v>
      </c>
      <c r="J6" s="175">
        <f t="shared" si="0"/>
        <v>89169.767728848761</v>
      </c>
      <c r="K6" s="175">
        <f t="shared" si="0"/>
        <v>47111.251665789503</v>
      </c>
      <c r="L6" s="175">
        <f t="shared" si="0"/>
        <v>19510.216693187507</v>
      </c>
      <c r="N6" s="176">
        <v>7.1852727256998317E-2</v>
      </c>
      <c r="O6" s="176">
        <v>1.0770937662542701E-2</v>
      </c>
      <c r="P6" s="176">
        <v>0.14193047470849099</v>
      </c>
      <c r="Q6" s="176">
        <v>5.1419453975476799E-3</v>
      </c>
      <c r="R6" s="176">
        <v>0</v>
      </c>
      <c r="S6" s="176">
        <v>5.7668311783527992E-2</v>
      </c>
      <c r="T6" s="176">
        <v>0.4078891265489204</v>
      </c>
      <c r="U6" s="176">
        <v>0.21550092348584549</v>
      </c>
      <c r="V6" s="176">
        <v>8.9245553156126409E-2</v>
      </c>
      <c r="W6" s="177" t="s">
        <v>441</v>
      </c>
    </row>
    <row r="8" spans="1:23" s="169" customFormat="1" ht="25.5" x14ac:dyDescent="0.2">
      <c r="A8" s="166">
        <v>2689</v>
      </c>
      <c r="B8" s="166" t="s">
        <v>437</v>
      </c>
      <c r="C8" s="178" t="s">
        <v>442</v>
      </c>
      <c r="D8" s="171">
        <f t="shared" ref="D8:L8" si="1">D2+D6</f>
        <v>17559.863019179633</v>
      </c>
      <c r="E8" s="171">
        <f t="shared" si="1"/>
        <v>2694.6444101964084</v>
      </c>
      <c r="F8" s="171">
        <f t="shared" si="1"/>
        <v>44268.182804133416</v>
      </c>
      <c r="G8" s="171">
        <f t="shared" si="1"/>
        <v>2611.5648751271956</v>
      </c>
      <c r="H8" s="171">
        <f t="shared" si="1"/>
        <v>4815.91</v>
      </c>
      <c r="I8" s="171">
        <f t="shared" si="1"/>
        <v>23352.838803537576</v>
      </c>
      <c r="J8" s="171">
        <f t="shared" si="1"/>
        <v>91315.727728848768</v>
      </c>
      <c r="K8" s="171">
        <f t="shared" si="1"/>
        <v>47556.291665789504</v>
      </c>
      <c r="L8" s="171">
        <f t="shared" si="1"/>
        <v>39788.936693187512</v>
      </c>
    </row>
  </sheetData>
  <mergeCells count="1">
    <mergeCell ref="A5:B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98109930E2648BD953E70DD52DEFD" ma:contentTypeVersion="16" ma:contentTypeDescription="Create a new document." ma:contentTypeScope="" ma:versionID="02ce3ed26341226d2794e49578fcc28d">
  <xsd:schema xmlns:xsd="http://www.w3.org/2001/XMLSchema" xmlns:xs="http://www.w3.org/2001/XMLSchema" xmlns:p="http://schemas.microsoft.com/office/2006/metadata/properties" xmlns:ns2="575218f4-ddd6-4848-9fa5-8d5c8830f5e7" xmlns:ns3="f16692db-484a-48be-b867-6594f0f177b9" targetNamespace="http://schemas.microsoft.com/office/2006/metadata/properties" ma:root="true" ma:fieldsID="9b1f94871e6df2a5ba4ab4db9699dbda" ns2:_="" ns3:_="">
    <xsd:import namespace="575218f4-ddd6-4848-9fa5-8d5c8830f5e7"/>
    <xsd:import namespace="f16692db-484a-48be-b867-6594f0f177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218f4-ddd6-4848-9fa5-8d5c8830f5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92db-484a-48be-b867-6594f0f177b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2FDA7E-1A11-43C1-9132-EEE36179BB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904E30-0408-4088-9BC5-65BCCF11641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9FBAC3B-7473-4BDF-BF87-8834C5E4C0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5218f4-ddd6-4848-9fa5-8d5c8830f5e7"/>
    <ds:schemaRef ds:uri="f16692db-484a-48be-b867-6594f0f177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D6CEBBD-D247-49E5-9485-8EBCCCE7B8FA}">
  <ds:schemaRefs>
    <ds:schemaRef ds:uri="http://purl.org/dc/elements/1.1/"/>
    <ds:schemaRef ds:uri="575218f4-ddd6-4848-9fa5-8d5c8830f5e7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f16692db-484a-48be-b867-6594f0f177b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Introduction</vt:lpstr>
      <vt:lpstr>Benchmarking</vt:lpstr>
      <vt:lpstr>2021-22 Data</vt:lpstr>
      <vt:lpstr>PFI Adjustments</vt:lpstr>
      <vt:lpstr>dfenums</vt:lpstr>
      <vt:lpstr>Benchmarking!Print_Area</vt:lpstr>
    </vt:vector>
  </TitlesOfParts>
  <Company>Kent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Benchmarking 2008/09</dc:title>
  <dc:subject>School Benchmarking 2008/09</dc:subject>
  <dc:creator>Kent County Council</dc:creator>
  <cp:keywords>School Benchmarking 2008/09</cp:keywords>
  <cp:lastModifiedBy>School</cp:lastModifiedBy>
  <cp:lastPrinted>2014-09-08T08:55:24Z</cp:lastPrinted>
  <dcterms:created xsi:type="dcterms:W3CDTF">2006-06-07T07:36:34Z</dcterms:created>
  <dcterms:modified xsi:type="dcterms:W3CDTF">2022-10-11T09:27:39Z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Walter, Steve - TEP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Kent County Council</vt:lpwstr>
  </property>
  <property fmtid="{D5CDD505-2E9C-101B-9397-08002B2CF9AE}" pid="5" name="xd_Signature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xd_ProgID">
    <vt:lpwstr/>
  </property>
  <property fmtid="{D5CDD505-2E9C-101B-9397-08002B2CF9AE}" pid="9" name="ContentTypeId">
    <vt:lpwstr>0x010100C7F98109930E2648BD953E70DD52DEFD</vt:lpwstr>
  </property>
</Properties>
</file>